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6d7425c3690e36/Escritorio/"/>
    </mc:Choice>
  </mc:AlternateContent>
  <xr:revisionPtr revIDLastSave="626" documentId="8_{865A69C5-1CD7-4B57-8805-F12C1CF8A38B}" xr6:coauthVersionLast="47" xr6:coauthVersionMax="47" xr10:uidLastSave="{B5684112-A46E-4932-BCAC-877129744A84}"/>
  <bookViews>
    <workbookView minimized="1" xWindow="2070" yWindow="2070" windowWidth="7500" windowHeight="6000" xr2:uid="{C0D0C815-E695-4A80-B655-EBDDE2E5CA5B}"/>
  </bookViews>
  <sheets>
    <sheet name="Dashboard" sheetId="1" r:id="rId1"/>
    <sheet name="Registro de Eventos" sheetId="2" r:id="rId2"/>
    <sheet name="Listas" sheetId="3" r:id="rId3"/>
    <sheet name="TABINGRESOSYEGRESOS" sheetId="4" r:id="rId4"/>
  </sheets>
  <definedNames>
    <definedName name="NativeTimeline_Fecha">#N/A</definedName>
    <definedName name="SegmentaciónDeDatos_Concepto">#N/A</definedName>
    <definedName name="SegmentaciónDeDatos_Grupo">#N/A</definedName>
    <definedName name="SegmentaciónDeDatos_Responsable">#N/A</definedName>
  </definedNames>
  <calcPr calcId="191029"/>
  <pivotCaches>
    <pivotCache cacheId="7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9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4" l="1"/>
  <c r="C1110" i="2"/>
  <c r="J6" i="2"/>
  <c r="J7" i="2"/>
  <c r="J8" i="2"/>
  <c r="J9" i="2"/>
  <c r="J10" i="2"/>
  <c r="I10" i="2"/>
  <c r="I9" i="2"/>
  <c r="I8" i="2"/>
  <c r="I7" i="2"/>
  <c r="I6" i="2"/>
  <c r="J5" i="2"/>
  <c r="I5" i="2"/>
  <c r="K1000" i="2" a="1"/>
  <c r="K1000" i="2" s="1"/>
  <c r="K996" i="2" a="1"/>
  <c r="K996" i="2" s="1"/>
  <c r="K654" i="2" a="1"/>
  <c r="K654" i="2" s="1"/>
  <c r="K426" i="2" a="1"/>
  <c r="K426" i="2" s="1"/>
  <c r="K412" i="2" a="1"/>
  <c r="K412" i="2" s="1"/>
  <c r="K298" i="2" a="1"/>
  <c r="K298" i="2" s="1"/>
  <c r="K1005" i="2" a="1"/>
  <c r="K1005" i="2" s="1"/>
  <c r="K125" i="2" a="1"/>
  <c r="K125" i="2" s="1"/>
  <c r="K484" i="2" a="1"/>
  <c r="K484" i="2" s="1"/>
  <c r="K176" i="2" a="1"/>
  <c r="K176" i="2" s="1"/>
  <c r="K448" i="2" a="1"/>
  <c r="K448" i="2" s="1"/>
  <c r="K791" i="2" a="1"/>
  <c r="K791" i="2" s="1"/>
  <c r="K617" i="2" a="1"/>
  <c r="K617" i="2" s="1"/>
  <c r="K914" i="2" a="1"/>
  <c r="K914" i="2" s="1"/>
  <c r="K487" i="2" a="1"/>
  <c r="K487" i="2" s="1"/>
  <c r="K854" i="2" a="1"/>
  <c r="K854" i="2" s="1"/>
  <c r="K252" i="2" a="1"/>
  <c r="K252" i="2" s="1"/>
  <c r="K956" i="2" a="1"/>
  <c r="K956" i="2" s="1"/>
  <c r="K877" i="2" a="1"/>
  <c r="K877" i="2" s="1"/>
  <c r="K618" i="2" a="1"/>
  <c r="K618" i="2" s="1"/>
  <c r="K459" i="2" a="1"/>
  <c r="K459" i="2" s="1"/>
  <c r="K172" i="2" a="1"/>
  <c r="K172" i="2" s="1"/>
  <c r="K109" i="2" a="1"/>
  <c r="K109" i="2" s="1"/>
  <c r="K546" i="2" a="1"/>
  <c r="K546" i="2" s="1"/>
  <c r="K829" i="2" a="1"/>
  <c r="K829" i="2" s="1"/>
  <c r="K253" i="2" a="1"/>
  <c r="K253" i="2" s="1"/>
  <c r="K41" i="2" a="1"/>
  <c r="K41" i="2" s="1"/>
  <c r="K678" i="2" a="1"/>
  <c r="K678" i="2" s="1"/>
  <c r="K541" i="2" a="1"/>
  <c r="K541" i="2" s="1"/>
  <c r="K821" i="2" a="1"/>
  <c r="K821" i="2" s="1"/>
  <c r="K809" i="2" a="1"/>
  <c r="K809" i="2" s="1"/>
  <c r="K265" i="2" a="1"/>
  <c r="K265" i="2" s="1"/>
  <c r="K601" i="2" a="1"/>
  <c r="K601" i="2" s="1"/>
  <c r="K530" i="2" a="1"/>
  <c r="K530" i="2" s="1"/>
  <c r="K957" i="2" a="1"/>
  <c r="K957" i="2" s="1"/>
  <c r="K356" i="2" a="1"/>
  <c r="K356" i="2" s="1"/>
  <c r="K602" i="2" a="1"/>
  <c r="K602" i="2" s="1"/>
  <c r="K652" i="2" a="1"/>
  <c r="K652" i="2" s="1"/>
  <c r="K207" i="2" a="1"/>
  <c r="K207" i="2" s="1"/>
  <c r="K78" i="2" a="1"/>
  <c r="K78" i="2" s="1"/>
  <c r="K728" i="2" a="1"/>
  <c r="K728" i="2" s="1"/>
  <c r="K572" i="2" a="1"/>
  <c r="K572" i="2" s="1"/>
  <c r="K535" i="2" a="1"/>
  <c r="K535" i="2" s="1"/>
  <c r="K573" i="2" a="1"/>
  <c r="K573" i="2" s="1"/>
  <c r="K845" i="2" a="1"/>
  <c r="K845" i="2" s="1"/>
  <c r="K467" i="2" a="1"/>
  <c r="K467" i="2" s="1"/>
  <c r="K219" i="2" a="1"/>
  <c r="K219" i="2" s="1"/>
  <c r="K794" i="2" a="1"/>
  <c r="K794" i="2" s="1"/>
  <c r="K969" i="2" a="1"/>
  <c r="K969" i="2" s="1"/>
  <c r="K300" i="2" a="1"/>
  <c r="K300" i="2" s="1"/>
  <c r="K732" i="2" a="1"/>
  <c r="K732" i="2" s="1"/>
  <c r="K357" i="2" a="1"/>
  <c r="K357" i="2" s="1"/>
  <c r="K333" i="2" a="1"/>
  <c r="K333" i="2" s="1"/>
  <c r="K865" i="2" a="1"/>
  <c r="K865" i="2" s="1"/>
  <c r="K190" i="2" a="1"/>
  <c r="K190" i="2" s="1"/>
  <c r="K51" i="2" a="1"/>
  <c r="K51" i="2" s="1"/>
  <c r="K967" i="2" a="1"/>
  <c r="K967" i="2" s="1"/>
  <c r="K319" i="2" a="1"/>
  <c r="K319" i="2" s="1"/>
  <c r="K754" i="2" a="1"/>
  <c r="K754" i="2" s="1"/>
  <c r="K930" i="2" a="1"/>
  <c r="K930" i="2" s="1"/>
  <c r="K631" i="2" a="1"/>
  <c r="K631" i="2" s="1"/>
  <c r="K615" i="2" a="1"/>
  <c r="K615" i="2" s="1"/>
  <c r="K317" i="2" a="1"/>
  <c r="K317" i="2" s="1"/>
  <c r="K593" i="2" a="1"/>
  <c r="K593" i="2" s="1"/>
  <c r="K245" i="2" a="1"/>
  <c r="K245" i="2" s="1"/>
  <c r="K730" i="2" a="1"/>
  <c r="K730" i="2" s="1"/>
  <c r="K229" i="2" a="1"/>
  <c r="K229" i="2" s="1"/>
  <c r="K1059" i="2" a="1"/>
  <c r="K1059" i="2" s="1"/>
  <c r="K1023" i="2" a="1"/>
  <c r="K1023" i="2" s="1"/>
  <c r="K841" i="2" a="1"/>
  <c r="K841" i="2" s="1"/>
  <c r="K77" i="2" a="1"/>
  <c r="K77" i="2" s="1"/>
  <c r="K855" i="2" a="1"/>
  <c r="K855" i="2" s="1"/>
  <c r="K285" i="2" a="1"/>
  <c r="K285" i="2" s="1"/>
  <c r="K419" i="2" a="1"/>
  <c r="K419" i="2" s="1"/>
  <c r="K531" i="2" a="1"/>
  <c r="K531" i="2" s="1"/>
  <c r="K70" i="2" a="1"/>
  <c r="K70" i="2" s="1"/>
  <c r="K156" i="2" a="1"/>
  <c r="K156" i="2" s="1"/>
  <c r="K931" i="2" a="1"/>
  <c r="K931" i="2" s="1"/>
  <c r="K857" i="2" a="1"/>
  <c r="K857" i="2" s="1"/>
  <c r="K709" i="2" a="1"/>
  <c r="K709" i="2" s="1"/>
  <c r="K474" i="2" a="1"/>
  <c r="K474" i="2" s="1"/>
  <c r="K885" i="2" a="1"/>
  <c r="K885" i="2" s="1"/>
  <c r="K746" i="2" a="1"/>
  <c r="K746" i="2" s="1"/>
  <c r="K984" i="2" a="1"/>
  <c r="K984" i="2" s="1"/>
  <c r="K779" i="2" a="1"/>
  <c r="K779" i="2" s="1"/>
  <c r="K590" i="2" a="1"/>
  <c r="K590" i="2" s="1"/>
  <c r="K810" i="2" a="1"/>
  <c r="K810" i="2" s="1"/>
  <c r="K638" i="2" a="1"/>
  <c r="K638" i="2" s="1"/>
  <c r="K825" i="2" a="1"/>
  <c r="K825" i="2" s="1"/>
  <c r="K1079" i="2" a="1"/>
  <c r="K1079" i="2" s="1"/>
  <c r="K512" i="2" a="1"/>
  <c r="K512" i="2" s="1"/>
  <c r="K661" i="2" a="1"/>
  <c r="K661" i="2" s="1"/>
  <c r="K863" i="2" a="1"/>
  <c r="K863" i="2" s="1"/>
  <c r="K878" i="2" a="1"/>
  <c r="K878" i="2" s="1"/>
  <c r="K1093" i="2" a="1"/>
  <c r="K1093" i="2" s="1"/>
  <c r="K97" i="2" a="1"/>
  <c r="K97" i="2" s="1"/>
  <c r="K1040" i="2" a="1"/>
  <c r="K1040" i="2" s="1"/>
  <c r="K944" i="2" a="1"/>
  <c r="K944" i="2" s="1"/>
  <c r="K1024" i="2" a="1"/>
  <c r="K1024" i="2" s="1"/>
  <c r="K241" i="2" a="1"/>
  <c r="K241" i="2" s="1"/>
  <c r="K162" i="2" a="1"/>
  <c r="K162" i="2" s="1"/>
  <c r="K917" i="2" a="1"/>
  <c r="K917" i="2" s="1"/>
  <c r="K185" i="2" a="1"/>
  <c r="K185" i="2" s="1"/>
  <c r="K982" i="2" a="1"/>
  <c r="K982" i="2" s="1"/>
  <c r="K581" i="2" a="1"/>
  <c r="K581" i="2" s="1"/>
  <c r="K846" i="2" a="1"/>
  <c r="K846" i="2" s="1"/>
  <c r="K127" i="2" a="1"/>
  <c r="K127" i="2" s="1"/>
  <c r="K288" i="2" a="1"/>
  <c r="K288" i="2" s="1"/>
  <c r="K362" i="2" a="1"/>
  <c r="K362" i="2" s="1"/>
  <c r="K1099" i="2" a="1"/>
  <c r="K1099" i="2" s="1"/>
  <c r="K1073" i="2" a="1"/>
  <c r="K1073" i="2" s="1"/>
  <c r="K1094" i="2" a="1"/>
  <c r="K1094" i="2" s="1"/>
  <c r="K762" i="2" a="1"/>
  <c r="K762" i="2" s="1"/>
  <c r="K941" i="2" a="1"/>
  <c r="K941" i="2" s="1"/>
  <c r="K91" i="2" a="1"/>
  <c r="K91" i="2" s="1"/>
  <c r="K803" i="2" a="1"/>
  <c r="K803" i="2" s="1"/>
  <c r="K946" i="2" a="1"/>
  <c r="K946" i="2" s="1"/>
  <c r="K439" i="2" a="1"/>
  <c r="K439" i="2" s="1"/>
  <c r="K760" i="2" a="1"/>
  <c r="K760" i="2" s="1"/>
  <c r="K947" i="2" a="1"/>
  <c r="K947" i="2" s="1"/>
  <c r="K1021" i="2" a="1"/>
  <c r="K1021" i="2" s="1"/>
  <c r="K310" i="2" a="1"/>
  <c r="K310" i="2" s="1"/>
  <c r="K348" i="2" a="1"/>
  <c r="K348" i="2" s="1"/>
  <c r="K494" i="2" a="1"/>
  <c r="K494" i="2" s="1"/>
  <c r="K475" i="2" a="1"/>
  <c r="K475" i="2" s="1"/>
  <c r="K1022" i="2" a="1"/>
  <c r="K1022" i="2" s="1"/>
  <c r="K701" i="2" a="1"/>
  <c r="K701" i="2" s="1"/>
  <c r="K881" i="2" a="1"/>
  <c r="K881" i="2" s="1"/>
  <c r="K585" i="2" a="1"/>
  <c r="K585" i="2" s="1"/>
  <c r="K61" i="2" a="1"/>
  <c r="K61" i="2" s="1"/>
  <c r="K935" i="2" a="1"/>
  <c r="K935" i="2" s="1"/>
  <c r="K671" i="2" a="1"/>
  <c r="K671" i="2" s="1"/>
  <c r="K80" i="2" a="1"/>
  <c r="K80" i="2" s="1"/>
  <c r="K267" i="2" a="1"/>
  <c r="K267" i="2" s="1"/>
  <c r="K536" i="2" a="1"/>
  <c r="K536" i="2" s="1"/>
  <c r="K389" i="2" a="1"/>
  <c r="K389" i="2" s="1"/>
  <c r="K256" i="2" a="1"/>
  <c r="K256" i="2" s="1"/>
  <c r="K330" i="2" a="1"/>
  <c r="K330" i="2" s="1"/>
  <c r="K392" i="2" a="1"/>
  <c r="K392" i="2" s="1"/>
  <c r="K958" i="2" a="1"/>
  <c r="K958" i="2" s="1"/>
  <c r="K456" i="2" a="1"/>
  <c r="K456" i="2" s="1"/>
  <c r="K81" i="2" a="1"/>
  <c r="K81" i="2" s="1"/>
  <c r="K811" i="2" a="1"/>
  <c r="K811" i="2" s="1"/>
  <c r="K445" i="2" a="1"/>
  <c r="K445" i="2" s="1"/>
  <c r="K995" i="2" a="1"/>
  <c r="K995" i="2" s="1"/>
  <c r="K787" i="2" a="1"/>
  <c r="K787" i="2" s="1"/>
  <c r="K28" i="2" a="1"/>
  <c r="K28" i="2" s="1"/>
  <c r="K152" i="2" a="1"/>
  <c r="K152" i="2" s="1"/>
  <c r="K702" i="2" a="1"/>
  <c r="K702" i="2" s="1"/>
  <c r="K85" i="2" a="1"/>
  <c r="K85" i="2" s="1"/>
  <c r="K1025" i="2" a="1"/>
  <c r="K1025" i="2" s="1"/>
  <c r="K420" i="2" a="1"/>
  <c r="K420" i="2" s="1"/>
  <c r="K616" i="2" a="1"/>
  <c r="K616" i="2" s="1"/>
  <c r="K577" i="2" a="1"/>
  <c r="K577" i="2" s="1"/>
  <c r="K714" i="2" a="1"/>
  <c r="K714" i="2" s="1"/>
  <c r="K993" i="2" a="1"/>
  <c r="K993" i="2" s="1"/>
  <c r="K973" i="2" a="1"/>
  <c r="K973" i="2" s="1"/>
  <c r="K886" i="2" a="1"/>
  <c r="K886" i="2" s="1"/>
  <c r="K853" i="2" a="1"/>
  <c r="K853" i="2" s="1"/>
  <c r="K140" i="2" a="1"/>
  <c r="K140" i="2" s="1"/>
  <c r="K681" i="2" a="1"/>
  <c r="K681" i="2" s="1"/>
  <c r="K697" i="2" a="1"/>
  <c r="K697" i="2" s="1"/>
  <c r="K788" i="2" a="1"/>
  <c r="K788" i="2" s="1"/>
  <c r="K325" i="2" a="1"/>
  <c r="K325" i="2" s="1"/>
  <c r="K213" i="2" a="1"/>
  <c r="K213" i="2" s="1"/>
  <c r="K1062" i="2" a="1"/>
  <c r="K1062" i="2" s="1"/>
  <c r="K551" i="2" a="1"/>
  <c r="K551" i="2" s="1"/>
  <c r="K226" i="2" a="1"/>
  <c r="K226" i="2" s="1"/>
  <c r="K1052" i="2" a="1"/>
  <c r="K1052" i="2" s="1"/>
  <c r="K938" i="2" a="1"/>
  <c r="K938" i="2" s="1"/>
  <c r="K985" i="2" a="1"/>
  <c r="K985" i="2" s="1"/>
  <c r="K257" i="2" a="1"/>
  <c r="K257" i="2" s="1"/>
  <c r="K703" i="2" a="1"/>
  <c r="K703" i="2" s="1"/>
  <c r="K552" i="2" a="1"/>
  <c r="K552" i="2" s="1"/>
  <c r="K558" i="2" a="1"/>
  <c r="K558" i="2" s="1"/>
  <c r="K518" i="2" a="1"/>
  <c r="K518" i="2" s="1"/>
  <c r="K722" i="2" a="1"/>
  <c r="K722" i="2" s="1"/>
  <c r="K1050" i="2" a="1"/>
  <c r="K1050" i="2" s="1"/>
  <c r="K950" i="2" a="1"/>
  <c r="K950" i="2" s="1"/>
  <c r="K278" i="2" a="1"/>
  <c r="K278" i="2" s="1"/>
  <c r="K53" i="2" a="1"/>
  <c r="K53" i="2" s="1"/>
  <c r="K953" i="2" a="1"/>
  <c r="K953" i="2" s="1"/>
  <c r="K163" i="2" a="1"/>
  <c r="K163" i="2" s="1"/>
  <c r="K1068" i="2" a="1"/>
  <c r="K1068" i="2" s="1"/>
  <c r="K432" i="2" a="1"/>
  <c r="K432" i="2" s="1"/>
  <c r="K578" i="2" a="1"/>
  <c r="K578" i="2" s="1"/>
  <c r="K31" i="2" a="1"/>
  <c r="K31" i="2" s="1"/>
  <c r="K234" i="2" a="1"/>
  <c r="K234" i="2" s="1"/>
  <c r="K220" i="2" a="1"/>
  <c r="K220" i="2" s="1"/>
  <c r="K499" i="2" a="1"/>
  <c r="K499" i="2" s="1"/>
  <c r="K743" i="2" a="1"/>
  <c r="K743" i="2" s="1"/>
  <c r="K292" i="2" a="1"/>
  <c r="K292" i="2" s="1"/>
  <c r="K295" i="2" a="1"/>
  <c r="K295" i="2" s="1"/>
  <c r="K105" i="2" a="1"/>
  <c r="K105" i="2" s="1"/>
  <c r="K38" i="2" a="1"/>
  <c r="K38" i="2" s="1"/>
  <c r="K793" i="2" a="1"/>
  <c r="K793" i="2" s="1"/>
  <c r="K351" i="2" a="1"/>
  <c r="K351" i="2" s="1"/>
  <c r="K789" i="2" a="1"/>
  <c r="K789" i="2" s="1"/>
  <c r="K92" i="2" a="1"/>
  <c r="K92" i="2" s="1"/>
  <c r="K307" i="2" a="1"/>
  <c r="K307" i="2" s="1"/>
  <c r="K932" i="2" a="1"/>
  <c r="K932" i="2" s="1"/>
  <c r="K812" i="2" a="1"/>
  <c r="K812" i="2" s="1"/>
  <c r="K875" i="2" a="1"/>
  <c r="K875" i="2" s="1"/>
  <c r="K657" i="2" a="1"/>
  <c r="K657" i="2" s="1"/>
  <c r="K770" i="2" a="1"/>
  <c r="K770" i="2" s="1"/>
  <c r="K352" i="2" a="1"/>
  <c r="K352" i="2" s="1"/>
  <c r="K490" i="2" a="1"/>
  <c r="K490" i="2" s="1"/>
  <c r="K866" i="2" a="1"/>
  <c r="K866" i="2" s="1"/>
  <c r="K291" i="2" a="1"/>
  <c r="K291" i="2" s="1"/>
  <c r="K1100" i="2" a="1"/>
  <c r="K1100" i="2" s="1"/>
  <c r="K899" i="2" a="1"/>
  <c r="K899" i="2" s="1"/>
  <c r="K819" i="2" a="1"/>
  <c r="K819" i="2" s="1"/>
  <c r="K21" i="2" a="1"/>
  <c r="K21" i="2" s="1"/>
  <c r="K296" i="2" a="1"/>
  <c r="K296" i="2" s="1"/>
  <c r="K642" i="2" a="1"/>
  <c r="K642" i="2" s="1"/>
  <c r="K343" i="2" a="1"/>
  <c r="K343" i="2" s="1"/>
  <c r="K385" i="2" a="1"/>
  <c r="K385" i="2" s="1"/>
  <c r="K586" i="2" a="1"/>
  <c r="K586" i="2" s="1"/>
  <c r="K1048" i="2" a="1"/>
  <c r="K1048" i="2" s="1"/>
  <c r="K1018" i="2" a="1"/>
  <c r="K1018" i="2" s="1"/>
  <c r="K124" i="2" a="1"/>
  <c r="K124" i="2" s="1"/>
  <c r="K548" i="2" a="1"/>
  <c r="K548" i="2" s="1"/>
  <c r="K764" i="2" a="1"/>
  <c r="K764" i="2" s="1"/>
  <c r="K986" i="2" a="1"/>
  <c r="K986" i="2" s="1"/>
  <c r="K42" i="2" a="1"/>
  <c r="K42" i="2" s="1"/>
  <c r="K169" i="2" a="1"/>
  <c r="K169" i="2" s="1"/>
  <c r="K65" i="2" a="1"/>
  <c r="K65" i="2" s="1"/>
  <c r="K744" i="2" a="1"/>
  <c r="K744" i="2" s="1"/>
  <c r="K227" i="2" a="1"/>
  <c r="K227" i="2" s="1"/>
  <c r="K521" i="2" a="1"/>
  <c r="K521" i="2" s="1"/>
  <c r="K297" i="2" a="1"/>
  <c r="K297" i="2" s="1"/>
  <c r="K533" i="2" a="1"/>
  <c r="K533" i="2" s="1"/>
  <c r="K682" i="2" a="1"/>
  <c r="K682" i="2" s="1"/>
  <c r="K634" i="2" a="1"/>
  <c r="K634" i="2" s="1"/>
  <c r="K308" i="2" a="1"/>
  <c r="K308" i="2" s="1"/>
  <c r="K918" i="2" a="1"/>
  <c r="K918" i="2" s="1"/>
  <c r="K747" i="2" a="1"/>
  <c r="K747" i="2" s="1"/>
  <c r="K165" i="2" a="1"/>
  <c r="K165" i="2" s="1"/>
  <c r="K82" i="2" a="1"/>
  <c r="K82" i="2" s="1"/>
  <c r="K858" i="2" a="1"/>
  <c r="K858" i="2" s="1"/>
  <c r="K32" i="2" a="1"/>
  <c r="K32" i="2" s="1"/>
  <c r="K464" i="2" a="1"/>
  <c r="K464" i="2" s="1"/>
  <c r="K587" i="2" a="1"/>
  <c r="K587" i="2" s="1"/>
  <c r="K891" i="2" a="1"/>
  <c r="K891" i="2" s="1"/>
  <c r="K534" i="2" a="1"/>
  <c r="K534" i="2" s="1"/>
  <c r="K311" i="2" a="1"/>
  <c r="K311" i="2" s="1"/>
  <c r="K549" i="2" a="1"/>
  <c r="K549" i="2" s="1"/>
  <c r="K734" i="2" a="1"/>
  <c r="K734" i="2" s="1"/>
  <c r="K141" i="2" a="1"/>
  <c r="K141" i="2" s="1"/>
  <c r="K221" i="2" a="1"/>
  <c r="K221" i="2" s="1"/>
  <c r="K815" i="2" a="1"/>
  <c r="K815" i="2" s="1"/>
  <c r="K166" i="2" a="1"/>
  <c r="K166" i="2" s="1"/>
  <c r="K588" i="2" a="1"/>
  <c r="K588" i="2" s="1"/>
  <c r="K374" i="2" a="1"/>
  <c r="K374" i="2" s="1"/>
  <c r="K690" i="2" a="1"/>
  <c r="K690" i="2" s="1"/>
  <c r="K478" i="2" a="1"/>
  <c r="K478" i="2" s="1"/>
  <c r="K72" i="2" a="1"/>
  <c r="K72" i="2" s="1"/>
  <c r="K382" i="2" a="1"/>
  <c r="K382" i="2" s="1"/>
  <c r="K1070" i="2" a="1"/>
  <c r="K1070" i="2" s="1"/>
  <c r="K1077" i="2" a="1"/>
  <c r="K1077" i="2" s="1"/>
  <c r="K715" i="2" a="1"/>
  <c r="K715" i="2" s="1"/>
  <c r="K605" i="2" a="1"/>
  <c r="K605" i="2" s="1"/>
  <c r="K1010" i="2" a="1"/>
  <c r="K1010" i="2" s="1"/>
  <c r="K194" i="2" a="1"/>
  <c r="K194" i="2" s="1"/>
  <c r="K452" i="2" a="1"/>
  <c r="K452" i="2" s="1"/>
  <c r="K1013" i="2" a="1"/>
  <c r="K1013" i="2" s="1"/>
  <c r="K658" i="2" a="1"/>
  <c r="K658" i="2" s="1"/>
  <c r="K428" i="2" a="1"/>
  <c r="K428" i="2" s="1"/>
  <c r="K102" i="2" a="1"/>
  <c r="K102" i="2" s="1"/>
  <c r="K496" i="2" a="1"/>
  <c r="K496" i="2" s="1"/>
  <c r="K341" i="2" a="1"/>
  <c r="K341" i="2" s="1"/>
  <c r="K553" i="2" a="1"/>
  <c r="K553" i="2" s="1"/>
  <c r="K560" i="2" a="1"/>
  <c r="K560" i="2" s="1"/>
  <c r="K320" i="2" a="1"/>
  <c r="K320" i="2" s="1"/>
  <c r="K366" i="2" a="1"/>
  <c r="K366" i="2" s="1"/>
  <c r="K94" i="2" a="1"/>
  <c r="K94" i="2" s="1"/>
  <c r="K1029" i="2" a="1"/>
  <c r="K1029" i="2" s="1"/>
  <c r="K510" i="2" a="1"/>
  <c r="K510" i="2" s="1"/>
  <c r="K39" i="2" a="1"/>
  <c r="K39" i="2" s="1"/>
  <c r="K433" i="2" a="1"/>
  <c r="K433" i="2" s="1"/>
  <c r="K908" i="2" a="1"/>
  <c r="K908" i="2" s="1"/>
  <c r="K1102" i="2" a="1"/>
  <c r="K1102" i="2" s="1"/>
  <c r="K698" i="2" a="1"/>
  <c r="K698" i="2" s="1"/>
  <c r="K998" i="2" a="1"/>
  <c r="K998" i="2" s="1"/>
  <c r="K554" i="2" a="1"/>
  <c r="K554" i="2" s="1"/>
  <c r="K195" i="2" a="1"/>
  <c r="K195" i="2" s="1"/>
  <c r="K999" i="2" a="1"/>
  <c r="K999" i="2" s="1"/>
  <c r="K462" i="2" a="1"/>
  <c r="K462" i="2" s="1"/>
  <c r="K321" i="2" a="1"/>
  <c r="K321" i="2" s="1"/>
  <c r="K150" i="2" a="1"/>
  <c r="K150" i="2" s="1"/>
  <c r="K951" i="2" a="1"/>
  <c r="K951" i="2" s="1"/>
  <c r="K131" i="2" a="1"/>
  <c r="K131" i="2" s="1"/>
  <c r="K680" i="2" a="1"/>
  <c r="K680" i="2" s="1"/>
  <c r="K939" i="2" a="1"/>
  <c r="K939" i="2" s="1"/>
  <c r="K250" i="2" a="1"/>
  <c r="K250" i="2" s="1"/>
  <c r="K666" i="2" a="1"/>
  <c r="K666" i="2" s="1"/>
  <c r="K15" i="2" a="1"/>
  <c r="K15" i="2" s="1"/>
  <c r="K43" i="2" a="1"/>
  <c r="K43" i="2" s="1"/>
  <c r="K806" i="2" a="1"/>
  <c r="K806" i="2" s="1"/>
  <c r="K1054" i="2" a="1"/>
  <c r="K1054" i="2" s="1"/>
  <c r="K233" i="2" a="1"/>
  <c r="K233" i="2" s="1"/>
  <c r="K751" i="2" a="1"/>
  <c r="K751" i="2" s="1"/>
  <c r="K989" i="2" a="1"/>
  <c r="K989" i="2" s="1"/>
  <c r="K974" i="2" a="1"/>
  <c r="K974" i="2" s="1"/>
  <c r="K460" i="2" a="1"/>
  <c r="K460" i="2" s="1"/>
  <c r="K30" i="2" a="1"/>
  <c r="K30" i="2" s="1"/>
  <c r="K192" i="2" a="1"/>
  <c r="K192" i="2" s="1"/>
  <c r="K876" i="2" a="1"/>
  <c r="K876" i="2" s="1"/>
  <c r="K537" i="2" a="1"/>
  <c r="K537" i="2" s="1"/>
  <c r="K270" i="2" a="1"/>
  <c r="K270" i="2" s="1"/>
  <c r="K370" i="2" a="1"/>
  <c r="K370" i="2" s="1"/>
  <c r="K88" i="2" a="1"/>
  <c r="K88" i="2" s="1"/>
  <c r="K500" i="2" a="1"/>
  <c r="K500" i="2" s="1"/>
  <c r="K274" i="2" a="1"/>
  <c r="K274" i="2" s="1"/>
  <c r="K694" i="2" a="1"/>
  <c r="K694" i="2" s="1"/>
  <c r="K672" i="2" a="1"/>
  <c r="K672" i="2" s="1"/>
  <c r="K380" i="2" a="1"/>
  <c r="K380" i="2" s="1"/>
  <c r="K181" i="2" a="1"/>
  <c r="K181" i="2" s="1"/>
  <c r="K776" i="2" a="1"/>
  <c r="K776" i="2" s="1"/>
  <c r="K506" i="2" a="1"/>
  <c r="K506" i="2" s="1"/>
  <c r="K434" i="2" a="1"/>
  <c r="K434" i="2" s="1"/>
  <c r="K402" i="2" a="1"/>
  <c r="K402" i="2" s="1"/>
  <c r="K1066" i="2" a="1"/>
  <c r="K1066" i="2" s="1"/>
  <c r="K182" i="2" a="1"/>
  <c r="K182" i="2" s="1"/>
  <c r="K40" i="2" a="1"/>
  <c r="K40" i="2" s="1"/>
  <c r="K54" i="2" a="1"/>
  <c r="K54" i="2" s="1"/>
  <c r="K603" i="2" a="1"/>
  <c r="K603" i="2" s="1"/>
  <c r="K106" i="2" a="1"/>
  <c r="K106" i="2" s="1"/>
  <c r="K465" i="2" a="1"/>
  <c r="K465" i="2" s="1"/>
  <c r="K390" i="2" a="1"/>
  <c r="K390" i="2" s="1"/>
  <c r="K643" i="2" a="1"/>
  <c r="K643" i="2" s="1"/>
  <c r="K312" i="2" a="1"/>
  <c r="K312" i="2" s="1"/>
  <c r="K936" i="2" a="1"/>
  <c r="K936" i="2" s="1"/>
  <c r="K900" i="2" a="1"/>
  <c r="K900" i="2" s="1"/>
  <c r="K1019" i="2" a="1"/>
  <c r="K1019" i="2" s="1"/>
  <c r="K1106" i="2" a="1"/>
  <c r="K1106" i="2" s="1"/>
  <c r="K170" i="2" a="1"/>
  <c r="K170" i="2" s="1"/>
  <c r="K1014" i="2" a="1"/>
  <c r="K1014" i="2" s="1"/>
  <c r="K313" i="2" a="1"/>
  <c r="K313" i="2" s="1"/>
  <c r="K204" i="2" a="1"/>
  <c r="K204" i="2" s="1"/>
  <c r="K668" i="2" a="1"/>
  <c r="K668" i="2" s="1"/>
  <c r="K929" i="2" a="1"/>
  <c r="K929" i="2" s="1"/>
  <c r="K555" i="2" a="1"/>
  <c r="K555" i="2" s="1"/>
  <c r="K704" i="2" a="1"/>
  <c r="K704" i="2" s="1"/>
  <c r="K909" i="2" a="1"/>
  <c r="K909" i="2" s="1"/>
  <c r="K197" i="2" a="1"/>
  <c r="K197" i="2" s="1"/>
  <c r="K978" i="2" a="1"/>
  <c r="K978" i="2" s="1"/>
  <c r="K167" i="2" a="1"/>
  <c r="K167" i="2" s="1"/>
  <c r="K326" i="2" a="1"/>
  <c r="K326" i="2" s="1"/>
  <c r="K923" i="2" a="1"/>
  <c r="K923" i="2" s="1"/>
  <c r="K198" i="2" a="1"/>
  <c r="K198" i="2" s="1"/>
  <c r="K797" i="2" a="1"/>
  <c r="K797" i="2" s="1"/>
  <c r="K659" i="2" a="1"/>
  <c r="K659" i="2" s="1"/>
  <c r="K1083" i="2" a="1"/>
  <c r="K1083" i="2" s="1"/>
  <c r="K83" i="2" a="1"/>
  <c r="K83" i="2" s="1"/>
  <c r="K735" i="2" a="1"/>
  <c r="K735" i="2" s="1"/>
  <c r="K525" i="2" a="1"/>
  <c r="K525" i="2" s="1"/>
  <c r="K86" i="2" a="1"/>
  <c r="K86" i="2" s="1"/>
  <c r="K727" i="2" a="1"/>
  <c r="K727" i="2" s="1"/>
  <c r="K44" i="2" a="1"/>
  <c r="K44" i="2" s="1"/>
  <c r="K1026" i="2" a="1"/>
  <c r="K1026" i="2" s="1"/>
  <c r="K527" i="2" a="1"/>
  <c r="K527" i="2" s="1"/>
  <c r="K594" i="2" a="1"/>
  <c r="K594" i="2" s="1"/>
  <c r="K251" i="2" a="1"/>
  <c r="K251" i="2" s="1"/>
  <c r="K813" i="2" a="1"/>
  <c r="K813" i="2" s="1"/>
  <c r="K407" i="2" a="1"/>
  <c r="K407" i="2" s="1"/>
  <c r="K705" i="2" a="1"/>
  <c r="K705" i="2" s="1"/>
  <c r="K242" i="2" a="1"/>
  <c r="K242" i="2" s="1"/>
  <c r="K209" i="2" a="1"/>
  <c r="K209" i="2" s="1"/>
  <c r="K924" i="2" a="1"/>
  <c r="K924" i="2" s="1"/>
  <c r="K695" i="2" a="1"/>
  <c r="K695" i="2" s="1"/>
  <c r="K132" i="2" a="1"/>
  <c r="K132" i="2" s="1"/>
  <c r="K447" i="2" a="1"/>
  <c r="K447" i="2" s="1"/>
  <c r="K55" i="2" a="1"/>
  <c r="K55" i="2" s="1"/>
  <c r="K103" i="2" a="1"/>
  <c r="K103" i="2" s="1"/>
  <c r="K804" i="2" a="1"/>
  <c r="K804" i="2" s="1"/>
  <c r="K785" i="2" a="1"/>
  <c r="K785" i="2" s="1"/>
  <c r="K644" i="2" a="1"/>
  <c r="K644" i="2" s="1"/>
  <c r="K142" i="2" a="1"/>
  <c r="K142" i="2" s="1"/>
  <c r="K673" i="2" a="1"/>
  <c r="K673" i="2" s="1"/>
  <c r="K476" i="2" a="1"/>
  <c r="K476" i="2" s="1"/>
  <c r="K538" i="2" a="1"/>
  <c r="K538" i="2" s="1"/>
  <c r="K519" i="2" a="1"/>
  <c r="K519" i="2" s="1"/>
  <c r="K62" i="2" a="1"/>
  <c r="K62" i="2" s="1"/>
  <c r="K1035" i="2" a="1"/>
  <c r="K1035" i="2" s="1"/>
  <c r="K647" i="2" a="1"/>
  <c r="K647" i="2" s="1"/>
  <c r="K133" i="2" a="1"/>
  <c r="K133" i="2" s="1"/>
  <c r="K975" i="2" a="1"/>
  <c r="K975" i="2" s="1"/>
  <c r="K801" i="2" a="1"/>
  <c r="K801" i="2" s="1"/>
  <c r="K892" i="2" a="1"/>
  <c r="K892" i="2" s="1"/>
  <c r="K63" i="2" a="1"/>
  <c r="K63" i="2" s="1"/>
  <c r="K773" i="2" a="1"/>
  <c r="K773" i="2" s="1"/>
  <c r="K919" i="2" a="1"/>
  <c r="K919" i="2" s="1"/>
  <c r="K888" i="2" a="1"/>
  <c r="K888" i="2" s="1"/>
  <c r="K89" i="2" a="1"/>
  <c r="K89" i="2" s="1"/>
  <c r="K736" i="2" a="1"/>
  <c r="K736" i="2" s="1"/>
  <c r="K322" i="2" a="1"/>
  <c r="K322" i="2" s="1"/>
  <c r="K1103" i="2" a="1"/>
  <c r="K1103" i="2" s="1"/>
  <c r="K210" i="2" a="1"/>
  <c r="K210" i="2" s="1"/>
  <c r="K457" i="2" a="1"/>
  <c r="K457" i="2" s="1"/>
  <c r="K107" i="2" a="1"/>
  <c r="K107" i="2" s="1"/>
  <c r="K52" i="2" a="1"/>
  <c r="K52" i="2" s="1"/>
  <c r="K1043" i="2" a="1"/>
  <c r="K1043" i="2" s="1"/>
  <c r="K275" i="2" a="1"/>
  <c r="K275" i="2" s="1"/>
  <c r="K1030" i="2" a="1"/>
  <c r="K1030" i="2" s="1"/>
  <c r="K871" i="2" a="1"/>
  <c r="K871" i="2" s="1"/>
  <c r="K798" i="2" a="1"/>
  <c r="K798" i="2" s="1"/>
  <c r="K411" i="2" a="1"/>
  <c r="K411" i="2" s="1"/>
  <c r="K56" i="2" a="1"/>
  <c r="K56" i="2" s="1"/>
  <c r="K879" i="2" a="1"/>
  <c r="K879" i="2" s="1"/>
  <c r="K685" i="2" a="1"/>
  <c r="K685" i="2" s="1"/>
  <c r="K398" i="2" a="1"/>
  <c r="K398" i="2" s="1"/>
  <c r="K261" i="2" a="1"/>
  <c r="K261" i="2" s="1"/>
  <c r="K997" i="2" a="1"/>
  <c r="K997" i="2" s="1"/>
  <c r="K146" i="2" a="1"/>
  <c r="K146" i="2" s="1"/>
  <c r="K243" i="2" a="1"/>
  <c r="K243" i="2" s="1"/>
  <c r="K822" i="2" a="1"/>
  <c r="K822" i="2" s="1"/>
  <c r="K272" i="2" a="1"/>
  <c r="K272" i="2" s="1"/>
  <c r="K639" i="2" a="1"/>
  <c r="K639" i="2" s="1"/>
  <c r="K582" i="2" a="1"/>
  <c r="K582" i="2" s="1"/>
  <c r="K327" i="2" a="1"/>
  <c r="K327" i="2" s="1"/>
  <c r="K230" i="2" a="1"/>
  <c r="K230" i="2" s="1"/>
  <c r="K716" i="2" a="1"/>
  <c r="K716" i="2" s="1"/>
  <c r="K309" i="2" a="1"/>
  <c r="K309" i="2" s="1"/>
  <c r="K1034" i="2" a="1"/>
  <c r="K1034" i="2" s="1"/>
  <c r="K49" i="2" a="1"/>
  <c r="K49" i="2" s="1"/>
  <c r="K725" i="2" a="1"/>
  <c r="K725" i="2" s="1"/>
  <c r="K596" i="2" a="1"/>
  <c r="K596" i="2" s="1"/>
  <c r="K199" i="2" a="1"/>
  <c r="K199" i="2" s="1"/>
  <c r="K171" i="2" a="1"/>
  <c r="K171" i="2" s="1"/>
  <c r="K649" i="2" a="1"/>
  <c r="K649" i="2" s="1"/>
  <c r="K58" i="2" a="1"/>
  <c r="K58" i="2" s="1"/>
  <c r="K268" i="2" a="1"/>
  <c r="K268" i="2" s="1"/>
  <c r="K706" i="2" a="1"/>
  <c r="K706" i="2" s="1"/>
  <c r="K334" i="2" a="1"/>
  <c r="K334" i="2" s="1"/>
  <c r="K491" i="2" a="1"/>
  <c r="K491" i="2" s="1"/>
  <c r="K907" i="2" a="1"/>
  <c r="K907" i="2" s="1"/>
  <c r="K522" i="2" a="1"/>
  <c r="K522" i="2" s="1"/>
  <c r="K1044" i="2" a="1"/>
  <c r="K1044" i="2" s="1"/>
  <c r="K408" i="2" a="1"/>
  <c r="K408" i="2" s="1"/>
  <c r="K200" i="2" a="1"/>
  <c r="K200" i="2" s="1"/>
  <c r="K523" i="2" a="1"/>
  <c r="K523" i="2" s="1"/>
  <c r="K413" i="2" a="1"/>
  <c r="K413" i="2" s="1"/>
  <c r="K143" i="2" a="1"/>
  <c r="K143" i="2" s="1"/>
  <c r="K1084" i="2" a="1"/>
  <c r="K1084" i="2" s="1"/>
  <c r="K799" i="2" a="1"/>
  <c r="K799" i="2" s="1"/>
  <c r="K205" i="2" a="1"/>
  <c r="K205" i="2" s="1"/>
  <c r="K830" i="2" a="1"/>
  <c r="K830" i="2" s="1"/>
  <c r="K235" i="2" a="1"/>
  <c r="K235" i="2" s="1"/>
  <c r="K507" i="2" a="1"/>
  <c r="K507" i="2" s="1"/>
  <c r="K980" i="2" a="1"/>
  <c r="K980" i="2" s="1"/>
  <c r="K259" i="2" a="1"/>
  <c r="K259" i="2" s="1"/>
  <c r="K1063" i="2" a="1"/>
  <c r="K1063" i="2" s="1"/>
  <c r="K323" i="2" a="1"/>
  <c r="K323" i="2" s="1"/>
  <c r="K645" i="2" a="1"/>
  <c r="K645" i="2" s="1"/>
  <c r="K128" i="2" a="1"/>
  <c r="K128" i="2" s="1"/>
  <c r="K889" i="2" a="1"/>
  <c r="K889" i="2" s="1"/>
  <c r="K543" i="2" a="1"/>
  <c r="K543" i="2" s="1"/>
  <c r="K850" i="2" a="1"/>
  <c r="K850" i="2" s="1"/>
  <c r="K196" i="2" a="1"/>
  <c r="K196" i="2" s="1"/>
  <c r="K514" i="2" a="1"/>
  <c r="K514" i="2" s="1"/>
  <c r="K186" i="2" a="1"/>
  <c r="K186" i="2" s="1"/>
  <c r="K215" i="2" a="1"/>
  <c r="K215" i="2" s="1"/>
  <c r="K990" i="2" a="1"/>
  <c r="K990" i="2" s="1"/>
  <c r="K842" i="2" a="1"/>
  <c r="K842" i="2" s="1"/>
  <c r="K511" i="2" a="1"/>
  <c r="K511" i="2" s="1"/>
  <c r="K159" i="2" a="1"/>
  <c r="K159" i="2" s="1"/>
  <c r="K1015" i="2" a="1"/>
  <c r="K1015" i="2" s="1"/>
  <c r="K1064" i="2" a="1"/>
  <c r="K1064" i="2" s="1"/>
  <c r="K622" i="2" a="1"/>
  <c r="K622" i="2" s="1"/>
  <c r="K686" i="2" a="1"/>
  <c r="K686" i="2" s="1"/>
  <c r="K667" i="2" a="1"/>
  <c r="K667" i="2" s="1"/>
  <c r="K699" i="2" a="1"/>
  <c r="K699" i="2" s="1"/>
  <c r="K468" i="2" a="1"/>
  <c r="K468" i="2" s="1"/>
  <c r="K99" i="2" a="1"/>
  <c r="K99" i="2" s="1"/>
  <c r="K550" i="2" a="1"/>
  <c r="K550" i="2" s="1"/>
  <c r="K547" i="2" a="1"/>
  <c r="K547" i="2" s="1"/>
  <c r="K524" i="2" a="1"/>
  <c r="K524" i="2" s="1"/>
  <c r="K403" i="2" a="1"/>
  <c r="K403" i="2" s="1"/>
  <c r="K568" i="2" a="1"/>
  <c r="K568" i="2" s="1"/>
  <c r="K790" i="2" a="1"/>
  <c r="K790" i="2" s="1"/>
  <c r="K765" i="2" a="1"/>
  <c r="K765" i="2" s="1"/>
  <c r="K231" i="2" a="1"/>
  <c r="K231" i="2" s="1"/>
  <c r="K501" i="2" a="1"/>
  <c r="K501" i="2" s="1"/>
  <c r="K75" i="2" a="1"/>
  <c r="K75" i="2" s="1"/>
  <c r="K867" i="2" a="1"/>
  <c r="K867" i="2" s="1"/>
  <c r="K66" i="2" a="1"/>
  <c r="K66" i="2" s="1"/>
  <c r="K962" i="2" a="1"/>
  <c r="K962" i="2" s="1"/>
  <c r="K222" i="2" a="1"/>
  <c r="K222" i="2" s="1"/>
  <c r="K1074" i="2" a="1"/>
  <c r="K1074" i="2" s="1"/>
  <c r="K774" i="2" a="1"/>
  <c r="K774" i="2" s="1"/>
  <c r="K223" i="2" a="1"/>
  <c r="K223" i="2" s="1"/>
  <c r="K246" i="2" a="1"/>
  <c r="K246" i="2" s="1"/>
  <c r="K903" i="2" a="1"/>
  <c r="K903" i="2" s="1"/>
  <c r="K748" i="2" a="1"/>
  <c r="K748" i="2" s="1"/>
  <c r="K528" i="2" a="1"/>
  <c r="K528" i="2" s="1"/>
  <c r="K422" i="2" a="1"/>
  <c r="K422" i="2" s="1"/>
  <c r="K565" i="2" a="1"/>
  <c r="K565" i="2" s="1"/>
  <c r="K23" i="2" a="1"/>
  <c r="K23" i="2" s="1"/>
  <c r="K831" i="2" a="1"/>
  <c r="K831" i="2" s="1"/>
  <c r="K371" i="2" a="1"/>
  <c r="K371" i="2" s="1"/>
  <c r="K423" i="2" a="1"/>
  <c r="K423" i="2" s="1"/>
  <c r="K224" i="2" a="1"/>
  <c r="K224" i="2" s="1"/>
  <c r="K335" i="2" a="1"/>
  <c r="K335" i="2" s="1"/>
  <c r="K691" i="2" a="1"/>
  <c r="K691" i="2" s="1"/>
  <c r="K711" i="2" a="1"/>
  <c r="K711" i="2" s="1"/>
  <c r="K458" i="2" a="1"/>
  <c r="K458" i="2" s="1"/>
  <c r="K90" i="2" a="1"/>
  <c r="K90" i="2" s="1"/>
  <c r="K483" i="2" a="1"/>
  <c r="K483" i="2" s="1"/>
  <c r="K561" i="2" a="1"/>
  <c r="K561" i="2" s="1"/>
  <c r="K73" i="2" a="1"/>
  <c r="K73" i="2" s="1"/>
  <c r="K118" i="2" a="1"/>
  <c r="K118" i="2" s="1"/>
  <c r="K214" i="2" a="1"/>
  <c r="K214" i="2" s="1"/>
  <c r="K378" i="2" a="1"/>
  <c r="K378" i="2" s="1"/>
  <c r="K368" i="2" a="1"/>
  <c r="K368" i="2" s="1"/>
  <c r="K827" i="2" a="1"/>
  <c r="K827" i="2" s="1"/>
  <c r="K1078" i="2" a="1"/>
  <c r="K1078" i="2" s="1"/>
  <c r="K717" i="2" a="1"/>
  <c r="K717" i="2" s="1"/>
  <c r="K96" i="2" a="1"/>
  <c r="K96" i="2" s="1"/>
  <c r="K749" i="2" a="1"/>
  <c r="K749" i="2" s="1"/>
  <c r="K427" i="2" a="1"/>
  <c r="K427" i="2" s="1"/>
  <c r="K1107" i="2" a="1"/>
  <c r="K1107" i="2" s="1"/>
  <c r="K676" i="2" a="1"/>
  <c r="K676" i="2" s="1"/>
  <c r="K429" i="2" a="1"/>
  <c r="K429" i="2" s="1"/>
  <c r="K136" i="2" a="1"/>
  <c r="K136" i="2" s="1"/>
  <c r="K147" i="2" a="1"/>
  <c r="K147" i="2" s="1"/>
  <c r="K508" i="2" a="1"/>
  <c r="K508" i="2" s="1"/>
  <c r="K303" i="2" a="1"/>
  <c r="K303" i="2" s="1"/>
  <c r="K153" i="2" a="1"/>
  <c r="K153" i="2" s="1"/>
  <c r="K1006" i="2" a="1"/>
  <c r="K1006" i="2" s="1"/>
  <c r="K68" i="2" a="1"/>
  <c r="K68" i="2" s="1"/>
  <c r="K689" i="2" a="1"/>
  <c r="K689" i="2" s="1"/>
  <c r="K591" i="2" a="1"/>
  <c r="K591" i="2" s="1"/>
  <c r="K157" i="2" a="1"/>
  <c r="K157" i="2" s="1"/>
  <c r="K606" i="2" a="1"/>
  <c r="K606" i="2" s="1"/>
  <c r="K983" i="2" a="1"/>
  <c r="K983" i="2" s="1"/>
  <c r="K1001" i="2" a="1"/>
  <c r="K1001" i="2" s="1"/>
  <c r="K927" i="2" a="1"/>
  <c r="K927" i="2" s="1"/>
  <c r="K137" i="2" a="1"/>
  <c r="K137" i="2" s="1"/>
  <c r="K597" i="2" a="1"/>
  <c r="K597" i="2" s="1"/>
  <c r="K151" i="2" a="1"/>
  <c r="K151" i="2" s="1"/>
  <c r="K293" i="2" a="1"/>
  <c r="K293" i="2" s="1"/>
  <c r="K294" i="2" a="1"/>
  <c r="K294" i="2" s="1"/>
  <c r="K526" i="2" a="1"/>
  <c r="K526" i="2" s="1"/>
  <c r="K515" i="2" a="1"/>
  <c r="K515" i="2" s="1"/>
  <c r="K613" i="2" a="1"/>
  <c r="K613" i="2" s="1"/>
  <c r="K372" i="2" a="1"/>
  <c r="K372" i="2" s="1"/>
  <c r="K391" i="2" a="1"/>
  <c r="K391" i="2" s="1"/>
  <c r="K1045" i="2" a="1"/>
  <c r="K1045" i="2" s="1"/>
  <c r="K339" i="2" a="1"/>
  <c r="K339" i="2" s="1"/>
  <c r="K486" i="2" a="1"/>
  <c r="K486" i="2" s="1"/>
  <c r="K1091" i="2" a="1"/>
  <c r="K1091" i="2" s="1"/>
  <c r="K683" i="2" a="1"/>
  <c r="K683" i="2" s="1"/>
  <c r="K820" i="2" a="1"/>
  <c r="K820" i="2" s="1"/>
  <c r="K154" i="2" a="1"/>
  <c r="K154" i="2" s="1"/>
  <c r="K556" i="2" a="1"/>
  <c r="K556" i="2" s="1"/>
  <c r="K835" i="2" a="1"/>
  <c r="K835" i="2" s="1"/>
  <c r="K1051" i="2" a="1"/>
  <c r="K1051" i="2" s="1"/>
  <c r="K737" i="2" a="1"/>
  <c r="K737" i="2" s="1"/>
  <c r="K893" i="2" a="1"/>
  <c r="K893" i="2" s="1"/>
  <c r="K890" i="2" a="1"/>
  <c r="K890" i="2" s="1"/>
  <c r="K851" i="2" a="1"/>
  <c r="K851" i="2" s="1"/>
  <c r="K575" i="2" a="1"/>
  <c r="K575" i="2" s="1"/>
  <c r="K976" i="2" a="1"/>
  <c r="K976" i="2" s="1"/>
  <c r="K650" i="2" a="1"/>
  <c r="K650" i="2" s="1"/>
  <c r="K718" i="2" a="1"/>
  <c r="K718" i="2" s="1"/>
  <c r="K263" i="2" a="1"/>
  <c r="K263" i="2" s="1"/>
  <c r="K767" i="2" a="1"/>
  <c r="K767" i="2" s="1"/>
  <c r="K651" i="2" a="1"/>
  <c r="K651" i="2" s="1"/>
  <c r="K24" i="2" a="1"/>
  <c r="K24" i="2" s="1"/>
  <c r="K632" i="2" a="1"/>
  <c r="K632" i="2" s="1"/>
  <c r="K201" i="2" a="1"/>
  <c r="K201" i="2" s="1"/>
  <c r="K1058" i="2" a="1"/>
  <c r="K1058" i="2" s="1"/>
  <c r="K757" i="2" a="1"/>
  <c r="K757" i="2" s="1"/>
  <c r="K758" i="2" a="1"/>
  <c r="K758" i="2" s="1"/>
  <c r="K646" i="2" a="1"/>
  <c r="K646" i="2" s="1"/>
  <c r="K1011" i="2" a="1"/>
  <c r="K1011" i="2" s="1"/>
  <c r="K414" i="2" a="1"/>
  <c r="K414" i="2" s="1"/>
  <c r="K440" i="2" a="1"/>
  <c r="K440" i="2" s="1"/>
  <c r="K894" i="2" a="1"/>
  <c r="K894" i="2" s="1"/>
  <c r="K135" i="2" a="1"/>
  <c r="K135" i="2" s="1"/>
  <c r="K95" i="2" a="1"/>
  <c r="K95" i="2" s="1"/>
  <c r="K868" i="2" a="1"/>
  <c r="K868" i="2" s="1"/>
  <c r="K394" i="2" a="1"/>
  <c r="K394" i="2" s="1"/>
  <c r="K269" i="2" a="1"/>
  <c r="K269" i="2" s="1"/>
  <c r="K119" i="2" a="1"/>
  <c r="K119" i="2" s="1"/>
  <c r="K415" i="2" a="1"/>
  <c r="K415" i="2" s="1"/>
  <c r="K977" i="2" a="1"/>
  <c r="K977" i="2" s="1"/>
  <c r="K629" i="2" a="1"/>
  <c r="K629" i="2" s="1"/>
  <c r="K16" i="2" a="1"/>
  <c r="K16" i="2" s="1"/>
  <c r="K633" i="2" a="1"/>
  <c r="K633" i="2" s="1"/>
  <c r="K895" i="2" a="1"/>
  <c r="K895" i="2" s="1"/>
  <c r="K71" i="2" a="1"/>
  <c r="K71" i="2" s="1"/>
  <c r="K395" i="2" a="1"/>
  <c r="K395" i="2" s="1"/>
  <c r="K126" i="2" a="1"/>
  <c r="K126" i="2" s="1"/>
  <c r="K959" i="2" a="1"/>
  <c r="K959" i="2" s="1"/>
  <c r="K823" i="2" a="1"/>
  <c r="K823" i="2" s="1"/>
  <c r="K911" i="2" a="1"/>
  <c r="K911" i="2" s="1"/>
  <c r="K828" i="2" a="1"/>
  <c r="K828" i="2" s="1"/>
  <c r="K502" i="2" a="1"/>
  <c r="K502" i="2" s="1"/>
  <c r="K960" i="2" a="1"/>
  <c r="K960" i="2" s="1"/>
  <c r="K264" i="2" a="1"/>
  <c r="K264" i="2" s="1"/>
  <c r="K627" i="2" a="1"/>
  <c r="K627" i="2" s="1"/>
  <c r="K64" i="2" a="1"/>
  <c r="K64" i="2" s="1"/>
  <c r="K503" i="2" a="1"/>
  <c r="K503" i="2" s="1"/>
  <c r="K504" i="2" a="1"/>
  <c r="K504" i="2" s="1"/>
  <c r="K1007" i="2" a="1"/>
  <c r="K1007" i="2" s="1"/>
  <c r="K664" i="2" a="1"/>
  <c r="K664" i="2" s="1"/>
  <c r="K236" i="2" a="1"/>
  <c r="K236" i="2" s="1"/>
  <c r="K1097" i="2" a="1"/>
  <c r="K1097" i="2" s="1"/>
  <c r="K177" i="2" a="1"/>
  <c r="K177" i="2" s="1"/>
  <c r="K279" i="2" a="1"/>
  <c r="K279" i="2" s="1"/>
  <c r="K707" i="2" a="1"/>
  <c r="K707" i="2" s="1"/>
  <c r="K692" i="2" a="1"/>
  <c r="K692" i="2" s="1"/>
  <c r="K206" i="2" a="1"/>
  <c r="K206" i="2" s="1"/>
  <c r="K93" i="2" a="1"/>
  <c r="K93" i="2" s="1"/>
  <c r="K138" i="2" a="1"/>
  <c r="K138" i="2" s="1"/>
  <c r="K599" i="2" a="1"/>
  <c r="K599" i="2" s="1"/>
  <c r="K981" i="2" a="1"/>
  <c r="K981" i="2" s="1"/>
  <c r="K387" i="2" a="1"/>
  <c r="K387" i="2" s="1"/>
  <c r="K1080" i="2" a="1"/>
  <c r="K1080" i="2" s="1"/>
  <c r="K1109" i="2" a="1"/>
  <c r="K1109" i="2" s="1"/>
  <c r="K557" i="2" a="1"/>
  <c r="K557" i="2" s="1"/>
  <c r="K113" i="2" a="1"/>
  <c r="K113" i="2" s="1"/>
  <c r="K1046" i="2" a="1"/>
  <c r="K1046" i="2" s="1"/>
  <c r="K731" i="2" a="1"/>
  <c r="K731" i="2" s="1"/>
  <c r="K359" i="2" a="1"/>
  <c r="K359" i="2" s="1"/>
  <c r="K76" i="2" a="1"/>
  <c r="K76" i="2" s="1"/>
  <c r="K912" i="2" a="1"/>
  <c r="K912" i="2" s="1"/>
  <c r="K864" i="2" a="1"/>
  <c r="K864" i="2" s="1"/>
  <c r="K248" i="2" a="1"/>
  <c r="K248" i="2" s="1"/>
  <c r="K768" i="2" a="1"/>
  <c r="K768" i="2" s="1"/>
  <c r="K120" i="2" a="1"/>
  <c r="K120" i="2" s="1"/>
  <c r="K738" i="2" a="1"/>
  <c r="K738" i="2" s="1"/>
  <c r="K45" i="2" a="1"/>
  <c r="K45" i="2" s="1"/>
  <c r="K1088" i="2" a="1"/>
  <c r="K1088" i="2" s="1"/>
  <c r="K620" i="2" a="1"/>
  <c r="K620" i="2" s="1"/>
  <c r="K1020" i="2" a="1"/>
  <c r="K1020" i="2" s="1"/>
  <c r="K777" i="2" a="1"/>
  <c r="K777" i="2" s="1"/>
  <c r="K1002" i="2" a="1"/>
  <c r="K1002" i="2" s="1"/>
  <c r="K564" i="2" a="1"/>
  <c r="K564" i="2" s="1"/>
  <c r="K1047" i="2" a="1"/>
  <c r="K1047" i="2" s="1"/>
  <c r="K340" i="2" a="1"/>
  <c r="K340" i="2" s="1"/>
  <c r="K1104" i="2" a="1"/>
  <c r="K1104" i="2" s="1"/>
  <c r="K780" i="2" a="1"/>
  <c r="K780" i="2" s="1"/>
  <c r="K970" i="2" a="1"/>
  <c r="K970" i="2" s="1"/>
  <c r="K566" i="2" a="1"/>
  <c r="K566" i="2" s="1"/>
  <c r="K781" i="2" a="1"/>
  <c r="K781" i="2" s="1"/>
  <c r="K662" i="2" a="1"/>
  <c r="K662" i="2" s="1"/>
  <c r="K304" i="2" a="1"/>
  <c r="K304" i="2" s="1"/>
  <c r="K837" i="2" a="1"/>
  <c r="K837" i="2" s="1"/>
  <c r="K583" i="2" a="1"/>
  <c r="K583" i="2" s="1"/>
  <c r="K1075" i="2" a="1"/>
  <c r="K1075" i="2" s="1"/>
  <c r="K247" i="2" a="1"/>
  <c r="K247" i="2" s="1"/>
  <c r="K763" i="2" a="1"/>
  <c r="K763" i="2" s="1"/>
  <c r="K971" i="2" a="1"/>
  <c r="K971" i="2" s="1"/>
  <c r="K913" i="2" a="1"/>
  <c r="K913" i="2" s="1"/>
  <c r="K1027" i="2" a="1"/>
  <c r="K1027" i="2" s="1"/>
  <c r="K160" i="2" a="1"/>
  <c r="K160" i="2" s="1"/>
  <c r="K567" i="2" a="1"/>
  <c r="K567" i="2" s="1"/>
  <c r="K750" i="2" a="1"/>
  <c r="K750" i="2" s="1"/>
  <c r="K766" i="2" a="1"/>
  <c r="K766" i="2" s="1"/>
  <c r="K355" i="2" a="1"/>
  <c r="K355" i="2" s="1"/>
  <c r="K324" i="2" a="1"/>
  <c r="K324" i="2" s="1"/>
  <c r="K396" i="2" a="1"/>
  <c r="K396" i="2" s="1"/>
  <c r="K299" i="2" a="1"/>
  <c r="K299" i="2" s="1"/>
  <c r="K59" i="2" a="1"/>
  <c r="K59" i="2" s="1"/>
  <c r="K904" i="2" a="1"/>
  <c r="K904" i="2" s="1"/>
  <c r="K870" i="2" a="1"/>
  <c r="K870" i="2" s="1"/>
  <c r="K792" i="2" a="1"/>
  <c r="K792" i="2" s="1"/>
  <c r="K987" i="2" a="1"/>
  <c r="K987" i="2" s="1"/>
  <c r="K529" i="2" a="1"/>
  <c r="K529" i="2" s="1"/>
  <c r="K60" i="2" a="1"/>
  <c r="K60" i="2" s="1"/>
  <c r="K473" i="2" a="1"/>
  <c r="K473" i="2" s="1"/>
  <c r="K693" i="2" a="1"/>
  <c r="K693" i="2" s="1"/>
  <c r="K873" i="2" a="1"/>
  <c r="K873" i="2" s="1"/>
  <c r="K404" i="2" a="1"/>
  <c r="K404" i="2" s="1"/>
  <c r="K843" i="2" a="1"/>
  <c r="K843" i="2" s="1"/>
  <c r="K129" i="2" a="1"/>
  <c r="K129" i="2" s="1"/>
  <c r="K441" i="2" a="1"/>
  <c r="K441" i="2" s="1"/>
  <c r="K896" i="2" a="1"/>
  <c r="K896" i="2" s="1"/>
  <c r="K1008" i="2" a="1"/>
  <c r="K1008" i="2" s="1"/>
  <c r="K290" i="2" a="1"/>
  <c r="K290" i="2" s="1"/>
  <c r="K589" i="2" a="1"/>
  <c r="K589" i="2" s="1"/>
  <c r="K17" i="2" a="1"/>
  <c r="K17" i="2" s="1"/>
  <c r="K437" i="2" a="1"/>
  <c r="K437" i="2" s="1"/>
  <c r="K18" i="2" a="1"/>
  <c r="K18" i="2" s="1"/>
  <c r="K640" i="2" a="1"/>
  <c r="K640" i="2" s="1"/>
  <c r="K795" i="2" a="1"/>
  <c r="K795" i="2" s="1"/>
  <c r="K442" i="2" a="1"/>
  <c r="K442" i="2" s="1"/>
  <c r="K443" i="2" a="1"/>
  <c r="K443" i="2" s="1"/>
  <c r="K607" i="2" a="1"/>
  <c r="K607" i="2" s="1"/>
  <c r="K480" i="2" a="1"/>
  <c r="K480" i="2" s="1"/>
  <c r="K608" i="2" a="1"/>
  <c r="K608" i="2" s="1"/>
  <c r="K237" i="2" a="1"/>
  <c r="K237" i="2" s="1"/>
  <c r="K249" i="2" a="1"/>
  <c r="K249" i="2" s="1"/>
  <c r="K283" i="2" a="1"/>
  <c r="K283" i="2" s="1"/>
  <c r="K1055" i="2" a="1"/>
  <c r="K1055" i="2" s="1"/>
  <c r="K202" i="2" a="1"/>
  <c r="K202" i="2" s="1"/>
  <c r="K336" i="2" a="1"/>
  <c r="K336" i="2" s="1"/>
  <c r="K19" i="2" a="1"/>
  <c r="K19" i="2" s="1"/>
  <c r="K940" i="2" a="1"/>
  <c r="K940" i="2" s="1"/>
  <c r="K955" i="2" a="1"/>
  <c r="K955" i="2" s="1"/>
  <c r="K148" i="2" a="1"/>
  <c r="K148" i="2" s="1"/>
  <c r="K108" i="2" a="1"/>
  <c r="K108" i="2" s="1"/>
  <c r="K47" i="2" a="1"/>
  <c r="K47" i="2" s="1"/>
  <c r="K238" i="2" a="1"/>
  <c r="K238" i="2" s="1"/>
  <c r="K1031" i="2" a="1"/>
  <c r="K1031" i="2" s="1"/>
  <c r="K353" i="2" a="1"/>
  <c r="K353" i="2" s="1"/>
  <c r="K342" i="2" a="1"/>
  <c r="K342" i="2" s="1"/>
  <c r="K57" i="2" a="1"/>
  <c r="K57" i="2" s="1"/>
  <c r="K449" i="2" a="1"/>
  <c r="K449" i="2" s="1"/>
  <c r="K232" i="2" a="1"/>
  <c r="K232" i="2" s="1"/>
  <c r="K1053" i="2" a="1"/>
  <c r="K1053" i="2" s="1"/>
  <c r="K943" i="2" a="1"/>
  <c r="K943" i="2" s="1"/>
  <c r="K719" i="2" a="1"/>
  <c r="K719" i="2" s="1"/>
  <c r="K1056" i="2" a="1"/>
  <c r="K1056" i="2" s="1"/>
  <c r="K379" i="2" a="1"/>
  <c r="K379" i="2" s="1"/>
  <c r="K345" i="2" a="1"/>
  <c r="K345" i="2" s="1"/>
  <c r="K948" i="2" a="1"/>
  <c r="K948" i="2" s="1"/>
  <c r="K164" i="2" a="1"/>
  <c r="K164" i="2" s="1"/>
  <c r="K648" i="2" a="1"/>
  <c r="K648" i="2" s="1"/>
  <c r="K610" i="2" a="1"/>
  <c r="K610" i="2" s="1"/>
  <c r="K69" i="2" a="1"/>
  <c r="K69" i="2" s="1"/>
  <c r="K752" i="2" a="1"/>
  <c r="K752" i="2" s="1"/>
  <c r="K663" i="2" a="1"/>
  <c r="K663" i="2" s="1"/>
  <c r="K847" i="2" a="1"/>
  <c r="K847" i="2" s="1"/>
  <c r="K430" i="2" a="1"/>
  <c r="K430" i="2" s="1"/>
  <c r="K450" i="2" a="1"/>
  <c r="K450" i="2" s="1"/>
  <c r="K901" i="2" a="1"/>
  <c r="K901" i="2" s="1"/>
  <c r="K477" i="2" a="1"/>
  <c r="K477" i="2" s="1"/>
  <c r="K925" i="2" a="1"/>
  <c r="K925" i="2" s="1"/>
  <c r="K225" i="2" a="1"/>
  <c r="K225" i="2" s="1"/>
  <c r="K808" i="2" a="1"/>
  <c r="K808" i="2" s="1"/>
  <c r="K276" i="2" a="1"/>
  <c r="K276" i="2" s="1"/>
  <c r="K630" i="2" a="1"/>
  <c r="K630" i="2" s="1"/>
  <c r="K1012" i="2" a="1"/>
  <c r="K1012" i="2" s="1"/>
  <c r="K920" i="2" a="1"/>
  <c r="K920" i="2" s="1"/>
  <c r="K684" i="2" a="1"/>
  <c r="K684" i="2" s="1"/>
  <c r="K74" i="2" a="1"/>
  <c r="K74" i="2" s="1"/>
  <c r="K48" i="2" a="1"/>
  <c r="K48" i="2" s="1"/>
  <c r="K655" i="2" a="1"/>
  <c r="K655" i="2" s="1"/>
  <c r="K623" i="2" a="1"/>
  <c r="K623" i="2" s="1"/>
  <c r="K592" i="2" a="1"/>
  <c r="K592" i="2" s="1"/>
  <c r="K409" i="2" a="1"/>
  <c r="K409" i="2" s="1"/>
  <c r="K1108" i="2" a="1"/>
  <c r="K1108" i="2" s="1"/>
  <c r="K114" i="2" a="1"/>
  <c r="K114" i="2" s="1"/>
  <c r="K416" i="2" a="1"/>
  <c r="K416" i="2" s="1"/>
  <c r="K952" i="2" a="1"/>
  <c r="K952" i="2" s="1"/>
  <c r="K745" i="2" a="1"/>
  <c r="K745" i="2" s="1"/>
  <c r="K446" i="2" a="1"/>
  <c r="K446" i="2" s="1"/>
  <c r="K604" i="2" a="1"/>
  <c r="K604" i="2" s="1"/>
  <c r="K173" i="2" a="1"/>
  <c r="K173" i="2" s="1"/>
  <c r="K1071" i="2" a="1"/>
  <c r="K1071" i="2" s="1"/>
  <c r="K516" i="2" a="1"/>
  <c r="K516" i="2" s="1"/>
  <c r="K905" i="2" a="1"/>
  <c r="K905" i="2" s="1"/>
  <c r="K399" i="2" a="1"/>
  <c r="K399" i="2" s="1"/>
  <c r="K902" i="2" a="1"/>
  <c r="K902" i="2" s="1"/>
  <c r="K367" i="2" a="1"/>
  <c r="K367" i="2" s="1"/>
  <c r="K498" i="2" a="1"/>
  <c r="K498" i="2" s="1"/>
  <c r="K405" i="2" a="1"/>
  <c r="K405" i="2" s="1"/>
  <c r="K988" i="2" a="1"/>
  <c r="K988" i="2" s="1"/>
  <c r="K122" i="2" a="1"/>
  <c r="K122" i="2" s="1"/>
  <c r="K431" i="2" a="1"/>
  <c r="K431" i="2" s="1"/>
  <c r="K1057" i="2" a="1"/>
  <c r="K1057" i="2" s="1"/>
  <c r="K436" i="2" a="1"/>
  <c r="K436" i="2" s="1"/>
  <c r="K155" i="2" a="1"/>
  <c r="K155" i="2" s="1"/>
  <c r="K384" i="2" a="1"/>
  <c r="K384" i="2" s="1"/>
  <c r="K759" i="2" a="1"/>
  <c r="K759" i="2" s="1"/>
  <c r="K1032" i="2" a="1"/>
  <c r="K1032" i="2" s="1"/>
  <c r="K859" i="2" a="1"/>
  <c r="K859" i="2" s="1"/>
  <c r="K505" i="2" a="1"/>
  <c r="K505" i="2" s="1"/>
  <c r="K852" i="2" a="1"/>
  <c r="K852" i="2" s="1"/>
  <c r="K375" i="2" a="1"/>
  <c r="K375" i="2" s="1"/>
  <c r="K174" i="2" a="1"/>
  <c r="K174" i="2" s="1"/>
  <c r="K761" i="2" a="1"/>
  <c r="K761" i="2" s="1"/>
  <c r="K328" i="2" a="1"/>
  <c r="K328" i="2" s="1"/>
  <c r="K824" i="2" a="1"/>
  <c r="K824" i="2" s="1"/>
  <c r="K860" i="2" a="1"/>
  <c r="K860" i="2" s="1"/>
  <c r="K35" i="2" a="1"/>
  <c r="K35" i="2" s="1"/>
  <c r="K872" i="2" a="1"/>
  <c r="K872" i="2" s="1"/>
  <c r="K149" i="2" a="1"/>
  <c r="K149" i="2" s="1"/>
  <c r="K677" i="2" a="1"/>
  <c r="K677" i="2" s="1"/>
  <c r="K161" i="2" a="1"/>
  <c r="K161" i="2" s="1"/>
  <c r="K130" i="2" a="1"/>
  <c r="K130" i="2" s="1"/>
  <c r="K424" i="2" a="1"/>
  <c r="K424" i="2" s="1"/>
  <c r="K520" i="2" a="1"/>
  <c r="K520" i="2" s="1"/>
  <c r="K928" i="2" a="1"/>
  <c r="K928" i="2" s="1"/>
  <c r="K410" i="2" a="1"/>
  <c r="K410" i="2" s="1"/>
  <c r="K1089" i="2" a="1"/>
  <c r="K1089" i="2" s="1"/>
  <c r="K1069" i="2" a="1"/>
  <c r="K1069" i="2" s="1"/>
  <c r="K346" i="2" a="1"/>
  <c r="K346" i="2" s="1"/>
  <c r="K216" i="2" a="1"/>
  <c r="K216" i="2" s="1"/>
  <c r="K14" i="2" a="1"/>
  <c r="K14" i="2" s="1"/>
  <c r="K228" i="2" a="1"/>
  <c r="K228" i="2" s="1"/>
  <c r="K187" i="2" a="1"/>
  <c r="K187" i="2" s="1"/>
  <c r="K360" i="2" a="1"/>
  <c r="K360" i="2" s="1"/>
  <c r="K110" i="2" a="1"/>
  <c r="K110" i="2" s="1"/>
  <c r="K1049" i="2" a="1"/>
  <c r="K1049" i="2" s="1"/>
  <c r="K600" i="2" a="1"/>
  <c r="K600" i="2" s="1"/>
  <c r="K687" i="2" a="1"/>
  <c r="K687" i="2" s="1"/>
  <c r="K481" i="2" a="1"/>
  <c r="K481" i="2" s="1"/>
  <c r="K926" i="2" a="1"/>
  <c r="K926" i="2" s="1"/>
  <c r="K544" i="2" a="1"/>
  <c r="K544" i="2" s="1"/>
  <c r="K782" i="2" a="1"/>
  <c r="K782" i="2" s="1"/>
  <c r="K134" i="2" a="1"/>
  <c r="K134" i="2" s="1"/>
  <c r="K742" i="2" a="1"/>
  <c r="K742" i="2" s="1"/>
  <c r="K158" i="2" a="1"/>
  <c r="K158" i="2" s="1"/>
  <c r="K361" i="2" a="1"/>
  <c r="K361" i="2" s="1"/>
  <c r="K175" i="2" a="1"/>
  <c r="K175" i="2" s="1"/>
  <c r="K318" i="2" a="1"/>
  <c r="K318" i="2" s="1"/>
  <c r="K832" i="2" a="1"/>
  <c r="K832" i="2" s="1"/>
  <c r="K244" i="2" a="1"/>
  <c r="K244" i="2" s="1"/>
  <c r="K488" i="2" a="1"/>
  <c r="K488" i="2" s="1"/>
  <c r="K489" i="2" a="1"/>
  <c r="K489" i="2" s="1"/>
  <c r="K856" i="2" a="1"/>
  <c r="K856" i="2" s="1"/>
  <c r="K624" i="2" a="1"/>
  <c r="K624" i="2" s="1"/>
  <c r="K844" i="2" a="1"/>
  <c r="K844" i="2" s="1"/>
  <c r="K1098" i="2" a="1"/>
  <c r="K1098" i="2" s="1"/>
  <c r="K314" i="2" a="1"/>
  <c r="K314" i="2" s="1"/>
  <c r="K337" i="2" a="1"/>
  <c r="K337" i="2" s="1"/>
  <c r="K363" i="2" a="1"/>
  <c r="K363" i="2" s="1"/>
  <c r="K674" i="2" a="1"/>
  <c r="K674" i="2" s="1"/>
  <c r="K898" i="2" a="1"/>
  <c r="K898" i="2" s="1"/>
  <c r="K963" i="2" a="1"/>
  <c r="K963" i="2" s="1"/>
  <c r="K455" i="2" a="1"/>
  <c r="K455" i="2" s="1"/>
  <c r="K635" i="2" a="1"/>
  <c r="K635" i="2" s="1"/>
  <c r="K25" i="2" a="1"/>
  <c r="K25" i="2" s="1"/>
  <c r="K376" i="2" a="1"/>
  <c r="K376" i="2" s="1"/>
  <c r="K723" i="2" a="1"/>
  <c r="K723" i="2" s="1"/>
  <c r="K915" i="2" a="1"/>
  <c r="K915" i="2" s="1"/>
  <c r="K1009" i="2" a="1"/>
  <c r="K1009" i="2" s="1"/>
  <c r="K569" i="2" a="1"/>
  <c r="K569" i="2" s="1"/>
  <c r="K965" i="2" a="1"/>
  <c r="K965" i="2" s="1"/>
  <c r="K1067" i="2" a="1"/>
  <c r="K1067" i="2" s="1"/>
  <c r="K833" i="2" a="1"/>
  <c r="K833" i="2" s="1"/>
  <c r="K417" i="2" a="1"/>
  <c r="K417" i="2" s="1"/>
  <c r="K1038" i="2" a="1"/>
  <c r="K1038" i="2" s="1"/>
  <c r="K660" i="2" a="1"/>
  <c r="K660" i="2" s="1"/>
  <c r="K800" i="2" a="1"/>
  <c r="K800" i="2" s="1"/>
  <c r="K814" i="2" a="1"/>
  <c r="K814" i="2" s="1"/>
  <c r="K612" i="2" a="1"/>
  <c r="K612" i="2" s="1"/>
  <c r="K517" i="2" a="1"/>
  <c r="K517" i="2" s="1"/>
  <c r="K1016" i="2" a="1"/>
  <c r="K1016" i="2" s="1"/>
  <c r="K1017" i="2" a="1"/>
  <c r="K1017" i="2" s="1"/>
  <c r="K636" i="2" a="1"/>
  <c r="K636" i="2" s="1"/>
  <c r="K771" i="2" a="1"/>
  <c r="K771" i="2" s="1"/>
  <c r="K1081" i="2" a="1"/>
  <c r="K1081" i="2" s="1"/>
  <c r="K966" i="2" a="1"/>
  <c r="K966" i="2" s="1"/>
  <c r="K712" i="2" a="1"/>
  <c r="K712" i="2" s="1"/>
  <c r="K625" i="2" a="1"/>
  <c r="K625" i="2" s="1"/>
  <c r="K991" i="2" a="1"/>
  <c r="K991" i="2" s="1"/>
  <c r="K262" i="2" a="1"/>
  <c r="K262" i="2" s="1"/>
  <c r="K979" i="2" a="1"/>
  <c r="K979" i="2" s="1"/>
  <c r="K338" i="2" a="1"/>
  <c r="K338" i="2" s="1"/>
  <c r="K144" i="2" a="1"/>
  <c r="K144" i="2" s="1"/>
  <c r="K784" i="2" a="1"/>
  <c r="K784" i="2" s="1"/>
  <c r="K570" i="2" a="1"/>
  <c r="K570" i="2" s="1"/>
  <c r="K576" i="2" a="1"/>
  <c r="K576" i="2" s="1"/>
  <c r="K972" i="2" a="1"/>
  <c r="K972" i="2" s="1"/>
  <c r="K104" i="2" a="1"/>
  <c r="K104" i="2" s="1"/>
  <c r="K364" i="2" a="1"/>
  <c r="K364" i="2" s="1"/>
  <c r="K183" i="2" a="1"/>
  <c r="K183" i="2" s="1"/>
  <c r="K266" i="2" a="1"/>
  <c r="K266" i="2" s="1"/>
  <c r="K184" i="2" a="1"/>
  <c r="K184" i="2" s="1"/>
  <c r="K418" i="2" a="1"/>
  <c r="K418" i="2" s="1"/>
  <c r="K365" i="2" a="1"/>
  <c r="K365" i="2" s="1"/>
  <c r="K656" i="2" a="1"/>
  <c r="K656" i="2" s="1"/>
  <c r="K816" i="2" a="1"/>
  <c r="K816" i="2" s="1"/>
  <c r="K539" i="2" a="1"/>
  <c r="K539" i="2" s="1"/>
  <c r="K315" i="2" a="1"/>
  <c r="K315" i="2" s="1"/>
  <c r="K316" i="2" a="1"/>
  <c r="K316" i="2" s="1"/>
  <c r="K755" i="2" a="1"/>
  <c r="K755" i="2" s="1"/>
  <c r="K1072" i="2" a="1"/>
  <c r="K1072" i="2" s="1"/>
  <c r="K769" i="2" a="1"/>
  <c r="K769" i="2" s="1"/>
  <c r="K626" i="2" a="1"/>
  <c r="K626" i="2" s="1"/>
  <c r="K286" i="2" a="1"/>
  <c r="K286" i="2" s="1"/>
  <c r="K906" i="2" a="1"/>
  <c r="K906" i="2" s="1"/>
  <c r="K188" i="2" a="1"/>
  <c r="K188" i="2" s="1"/>
  <c r="K87" i="2" a="1"/>
  <c r="K87" i="2" s="1"/>
  <c r="K211" i="2" a="1"/>
  <c r="K211" i="2" s="1"/>
  <c r="K284" i="2" a="1"/>
  <c r="K284" i="2" s="1"/>
  <c r="K584" i="2" a="1"/>
  <c r="K584" i="2" s="1"/>
  <c r="K305" i="2" a="1"/>
  <c r="K305" i="2" s="1"/>
  <c r="K509" i="2" a="1"/>
  <c r="K509" i="2" s="1"/>
  <c r="K260" i="2" a="1"/>
  <c r="K260" i="2" s="1"/>
  <c r="K756" i="2" a="1"/>
  <c r="K756" i="2" s="1"/>
  <c r="K145" i="2" a="1"/>
  <c r="K145" i="2" s="1"/>
  <c r="K579" i="2" a="1"/>
  <c r="K579" i="2" s="1"/>
  <c r="K373" i="2" a="1"/>
  <c r="K373" i="2" s="1"/>
  <c r="K179" i="2" a="1"/>
  <c r="K179" i="2" s="1"/>
  <c r="K994" i="2" a="1"/>
  <c r="K994" i="2" s="1"/>
  <c r="K466" i="2" a="1"/>
  <c r="K466" i="2" s="1"/>
  <c r="K212" i="2" a="1"/>
  <c r="K212" i="2" s="1"/>
  <c r="K493" i="2" a="1"/>
  <c r="K493" i="2" s="1"/>
  <c r="K1090" i="2" a="1"/>
  <c r="K1090" i="2" s="1"/>
  <c r="K471" i="2" a="1"/>
  <c r="K471" i="2" s="1"/>
  <c r="K482" i="2" a="1"/>
  <c r="K482" i="2" s="1"/>
  <c r="K1039" i="2" a="1"/>
  <c r="K1039" i="2" s="1"/>
  <c r="K217" i="2" a="1"/>
  <c r="K217" i="2" s="1"/>
  <c r="K839" i="2" a="1"/>
  <c r="K839" i="2" s="1"/>
  <c r="K438" i="2" a="1"/>
  <c r="K438" i="2" s="1"/>
  <c r="K189" i="2" a="1"/>
  <c r="K189" i="2" s="1"/>
  <c r="K861" i="2" a="1"/>
  <c r="K861" i="2" s="1"/>
  <c r="K20" i="2" a="1"/>
  <c r="K20" i="2" s="1"/>
  <c r="K180" i="2" a="1"/>
  <c r="K180" i="2" s="1"/>
  <c r="K916" i="2" a="1"/>
  <c r="K916" i="2" s="1"/>
  <c r="K388" i="2" a="1"/>
  <c r="K388" i="2" s="1"/>
  <c r="K772" i="2" a="1"/>
  <c r="K772" i="2" s="1"/>
  <c r="K949" i="2" a="1"/>
  <c r="K949" i="2" s="1"/>
  <c r="K992" i="2" a="1"/>
  <c r="K992" i="2" s="1"/>
  <c r="K545" i="2" a="1"/>
  <c r="K545" i="2" s="1"/>
  <c r="K349" i="2" a="1"/>
  <c r="K349" i="2" s="1"/>
  <c r="K840" i="2" a="1"/>
  <c r="K840" i="2" s="1"/>
  <c r="K724" i="2" a="1"/>
  <c r="K724" i="2" s="1"/>
  <c r="K802" i="2" a="1"/>
  <c r="K802" i="2" s="1"/>
  <c r="K796" i="2" a="1"/>
  <c r="K796" i="2" s="1"/>
  <c r="K817" i="2" a="1"/>
  <c r="K817" i="2" s="1"/>
  <c r="K239" i="2" a="1"/>
  <c r="K239" i="2" s="1"/>
  <c r="K1003" i="2" a="1"/>
  <c r="K1003" i="2" s="1"/>
  <c r="K461" i="2" a="1"/>
  <c r="K461" i="2" s="1"/>
  <c r="K571" i="2" a="1"/>
  <c r="K571" i="2" s="1"/>
  <c r="K301" i="2" a="1"/>
  <c r="K301" i="2" s="1"/>
  <c r="K720" i="2" a="1"/>
  <c r="K720" i="2" s="1"/>
  <c r="K111" i="2" a="1"/>
  <c r="K111" i="2" s="1"/>
  <c r="K79" i="2" a="1"/>
  <c r="K79" i="2" s="1"/>
  <c r="K921" i="2" a="1"/>
  <c r="K921" i="2" s="1"/>
  <c r="K329" i="2" a="1"/>
  <c r="K329" i="2" s="1"/>
  <c r="K862" i="2" a="1"/>
  <c r="K862" i="2" s="1"/>
  <c r="K1041" i="2" a="1"/>
  <c r="K1041" i="2" s="1"/>
  <c r="K444" i="2" a="1"/>
  <c r="K444" i="2" s="1"/>
  <c r="K306" i="2" a="1"/>
  <c r="K306" i="2" s="1"/>
  <c r="K115" i="2" a="1"/>
  <c r="K115" i="2" s="1"/>
  <c r="K1042" i="2" a="1"/>
  <c r="K1042" i="2" s="1"/>
  <c r="K562" i="2" a="1"/>
  <c r="K562" i="2" s="1"/>
  <c r="K540" i="2" a="1"/>
  <c r="K540" i="2" s="1"/>
  <c r="K563" i="2" a="1"/>
  <c r="K563" i="2" s="1"/>
  <c r="K332" i="2" a="1"/>
  <c r="K332" i="2" s="1"/>
  <c r="K729" i="2" a="1"/>
  <c r="K729" i="2" s="1"/>
  <c r="K1101" i="2" a="1"/>
  <c r="K1101" i="2" s="1"/>
  <c r="K818" i="2" a="1"/>
  <c r="K818" i="2" s="1"/>
  <c r="K614" i="2" a="1"/>
  <c r="K614" i="2" s="1"/>
  <c r="K381" i="2" a="1"/>
  <c r="K381" i="2" s="1"/>
  <c r="K116" i="2" a="1"/>
  <c r="K116" i="2" s="1"/>
  <c r="K26" i="2" a="1"/>
  <c r="K26" i="2" s="1"/>
  <c r="K203" i="2" a="1"/>
  <c r="K203" i="2" s="1"/>
  <c r="K669" i="2" a="1"/>
  <c r="K669" i="2" s="1"/>
  <c r="K1082" i="2" a="1"/>
  <c r="K1082" i="2" s="1"/>
  <c r="K1028" i="2" a="1"/>
  <c r="K1028" i="2" s="1"/>
  <c r="K27" i="2" a="1"/>
  <c r="K27" i="2" s="1"/>
  <c r="K637" i="2" a="1"/>
  <c r="K637" i="2" s="1"/>
  <c r="K369" i="2" a="1"/>
  <c r="K369" i="2" s="1"/>
  <c r="K123" i="2" a="1"/>
  <c r="K123" i="2" s="1"/>
  <c r="K721" i="2" a="1"/>
  <c r="K721" i="2" s="1"/>
  <c r="K208" i="2" a="1"/>
  <c r="K208" i="2" s="1"/>
  <c r="K675" i="2" a="1"/>
  <c r="K675" i="2" s="1"/>
  <c r="K254" i="2" a="1"/>
  <c r="K254" i="2" s="1"/>
  <c r="K46" i="2" a="1"/>
  <c r="K46" i="2" s="1"/>
  <c r="K377" i="2" a="1"/>
  <c r="K377" i="2" s="1"/>
  <c r="K786" i="2" a="1"/>
  <c r="K786" i="2" s="1"/>
  <c r="K708" i="2" a="1"/>
  <c r="K708" i="2" s="1"/>
  <c r="K84" i="2" a="1"/>
  <c r="K84" i="2" s="1"/>
  <c r="K922" i="2" a="1"/>
  <c r="K922" i="2" s="1"/>
  <c r="K778" i="2" a="1"/>
  <c r="K778" i="2" s="1"/>
  <c r="K1105" i="2" a="1"/>
  <c r="K1105" i="2" s="1"/>
  <c r="K937" i="2" a="1"/>
  <c r="K937" i="2" s="1"/>
  <c r="K670" i="2" a="1"/>
  <c r="K670" i="2" s="1"/>
  <c r="K805" i="2" a="1"/>
  <c r="K805" i="2" s="1"/>
  <c r="K753" i="2" a="1"/>
  <c r="K753" i="2" s="1"/>
  <c r="K1092" i="2" a="1"/>
  <c r="K1092" i="2" s="1"/>
  <c r="K178" i="2" a="1"/>
  <c r="K178" i="2" s="1"/>
  <c r="K168" i="2" a="1"/>
  <c r="K168" i="2" s="1"/>
  <c r="K218" i="2" a="1"/>
  <c r="K218" i="2" s="1"/>
  <c r="K609" i="2" a="1"/>
  <c r="K609" i="2" s="1"/>
  <c r="K849" i="2" a="1"/>
  <c r="K849" i="2" s="1"/>
  <c r="K574" i="2" a="1"/>
  <c r="K574" i="2" s="1"/>
  <c r="K700" i="2" a="1"/>
  <c r="K700" i="2" s="1"/>
  <c r="K406" i="2" a="1"/>
  <c r="K406" i="2" s="1"/>
  <c r="K50" i="2" a="1"/>
  <c r="K50" i="2" s="1"/>
  <c r="K273" i="2" a="1"/>
  <c r="K273" i="2" s="1"/>
  <c r="K277" i="2" a="1"/>
  <c r="K277" i="2" s="1"/>
  <c r="K469" i="2" a="1"/>
  <c r="K469" i="2" s="1"/>
  <c r="K331" i="2" a="1"/>
  <c r="K331" i="2" s="1"/>
  <c r="K425" i="2" a="1"/>
  <c r="K425" i="2" s="1"/>
  <c r="K653" i="2" a="1"/>
  <c r="K653" i="2" s="1"/>
  <c r="K696" i="2" a="1"/>
  <c r="K696" i="2" s="1"/>
  <c r="K495" i="2" a="1"/>
  <c r="K495" i="2" s="1"/>
  <c r="K542" i="2" a="1"/>
  <c r="K542" i="2" s="1"/>
  <c r="K240" i="2" a="1"/>
  <c r="K240" i="2" s="1"/>
  <c r="K834" i="2" a="1"/>
  <c r="K834" i="2" s="1"/>
  <c r="K281" i="2" a="1"/>
  <c r="K281" i="2" s="1"/>
  <c r="K397" i="2" a="1"/>
  <c r="K397" i="2" s="1"/>
  <c r="K358" i="2" a="1"/>
  <c r="K358" i="2" s="1"/>
  <c r="K1065" i="2" a="1"/>
  <c r="K1065" i="2" s="1"/>
  <c r="K287" i="2" a="1"/>
  <c r="K287" i="2" s="1"/>
  <c r="K100" i="2" a="1"/>
  <c r="K100" i="2" s="1"/>
  <c r="C213" i="2"/>
  <c r="C950" i="2"/>
  <c r="C351" i="2"/>
  <c r="C371" i="2"/>
  <c r="C540" i="2"/>
  <c r="C996" i="2"/>
  <c r="C1043" i="2"/>
  <c r="C368" i="2"/>
  <c r="C617" i="2"/>
  <c r="C477" i="2"/>
  <c r="C569" i="2"/>
  <c r="C308" i="2"/>
  <c r="C609" i="2"/>
  <c r="C190" i="2"/>
  <c r="R2" i="4" l="1"/>
  <c r="Q2" i="4"/>
  <c r="K347" i="2" a="1"/>
  <c r="K347" i="2" s="1"/>
  <c r="K848" i="2" a="1"/>
  <c r="K848" i="2" s="1"/>
  <c r="K739" i="2" a="1"/>
  <c r="K739" i="2" s="1"/>
  <c r="K884" i="2" a="1"/>
  <c r="K884" i="2" s="1"/>
  <c r="K611" i="2" a="1"/>
  <c r="K611" i="2" s="1"/>
  <c r="K193" i="2" a="1"/>
  <c r="K193" i="2" s="1"/>
  <c r="K139" i="2" a="1"/>
  <c r="K139" i="2" s="1"/>
  <c r="K1110" i="2" a="1"/>
  <c r="K1110" i="2" s="1"/>
  <c r="K874" i="2" a="1"/>
  <c r="K874" i="2" s="1"/>
  <c r="K838" i="2" a="1"/>
  <c r="K838" i="2" s="1"/>
  <c r="K1086" i="2" a="1"/>
  <c r="K1086" i="2" s="1"/>
  <c r="K897" i="2" a="1"/>
  <c r="K897" i="2" s="1"/>
  <c r="K869" i="2" a="1"/>
  <c r="K869" i="2" s="1"/>
  <c r="K34" i="2" a="1"/>
  <c r="K34" i="2" s="1"/>
  <c r="K470" i="2" a="1"/>
  <c r="K470" i="2" s="1"/>
  <c r="K282" i="2" a="1"/>
  <c r="K282" i="2" s="1"/>
  <c r="K1060" i="2" a="1"/>
  <c r="K1060" i="2" s="1"/>
  <c r="K741" i="2" a="1"/>
  <c r="K741" i="2" s="1"/>
  <c r="K836" i="2" a="1"/>
  <c r="K836" i="2" s="1"/>
  <c r="K598" i="2" a="1"/>
  <c r="K598" i="2" s="1"/>
  <c r="K1036" i="2" a="1"/>
  <c r="K1036" i="2" s="1"/>
  <c r="K1096" i="2" a="1"/>
  <c r="K1096" i="2" s="1"/>
  <c r="K302" i="2" a="1"/>
  <c r="K302" i="2" s="1"/>
  <c r="K961" i="2" a="1"/>
  <c r="K961" i="2" s="1"/>
  <c r="K910" i="2" a="1"/>
  <c r="K910" i="2" s="1"/>
  <c r="K954" i="2" a="1"/>
  <c r="K954" i="2" s="1"/>
  <c r="K354" i="2" a="1"/>
  <c r="K354" i="2" s="1"/>
  <c r="K807" i="2" a="1"/>
  <c r="K807" i="2" s="1"/>
  <c r="K435" i="2" a="1"/>
  <c r="K435" i="2" s="1"/>
  <c r="K258" i="2" a="1"/>
  <c r="K258" i="2" s="1"/>
  <c r="K740" i="2" a="1"/>
  <c r="K740" i="2" s="1"/>
  <c r="K532" i="2" a="1"/>
  <c r="K532" i="2" s="1"/>
  <c r="K98" i="2" a="1"/>
  <c r="K98" i="2" s="1"/>
  <c r="K393" i="2" a="1"/>
  <c r="K393" i="2" s="1"/>
  <c r="K688" i="2" a="1"/>
  <c r="K688" i="2" s="1"/>
  <c r="K453" i="2" a="1"/>
  <c r="K453" i="2" s="1"/>
  <c r="K1033" i="2" a="1"/>
  <c r="K1033" i="2" s="1"/>
  <c r="K33" i="2" a="1"/>
  <c r="K33" i="2" s="1"/>
  <c r="K783" i="2" a="1"/>
  <c r="K783" i="2" s="1"/>
  <c r="K559" i="2" a="1"/>
  <c r="K559" i="2" s="1"/>
  <c r="K112" i="2" a="1"/>
  <c r="K112" i="2" s="1"/>
  <c r="K826" i="2" a="1"/>
  <c r="K826" i="2" s="1"/>
  <c r="K665" i="2" a="1"/>
  <c r="K665" i="2" s="1"/>
  <c r="K421" i="2" a="1"/>
  <c r="K421" i="2" s="1"/>
  <c r="K29" i="2" a="1"/>
  <c r="K29" i="2" s="1"/>
  <c r="K191" i="2" a="1"/>
  <c r="K191" i="2" s="1"/>
  <c r="K479" i="2" a="1"/>
  <c r="K479" i="2" s="1"/>
  <c r="K733" i="2" a="1"/>
  <c r="K733" i="2" s="1"/>
  <c r="K117" i="2" a="1"/>
  <c r="K117" i="2" s="1"/>
  <c r="K472" i="2" a="1"/>
  <c r="K472" i="2" s="1"/>
  <c r="K400" i="2" a="1"/>
  <c r="K400" i="2" s="1"/>
  <c r="K934" i="2" a="1"/>
  <c r="K934" i="2" s="1"/>
  <c r="L934" i="2" s="1"/>
  <c r="M934" i="2" s="1"/>
  <c r="K497" i="2" a="1"/>
  <c r="K497" i="2" s="1"/>
  <c r="K36" i="2" a="1"/>
  <c r="K36" i="2" s="1"/>
  <c r="K619" i="2" a="1"/>
  <c r="K619" i="2" s="1"/>
  <c r="K350" i="2" a="1"/>
  <c r="K350" i="2" s="1"/>
  <c r="K628" i="2" a="1"/>
  <c r="K628" i="2" s="1"/>
  <c r="K280" i="2" a="1"/>
  <c r="K280" i="2" s="1"/>
  <c r="K933" i="2" a="1"/>
  <c r="K933" i="2" s="1"/>
  <c r="K1087" i="2" a="1"/>
  <c r="K1087" i="2" s="1"/>
  <c r="K451" i="2" a="1"/>
  <c r="K451" i="2" s="1"/>
  <c r="K964" i="2" a="1"/>
  <c r="K964" i="2" s="1"/>
  <c r="K344" i="2" a="1"/>
  <c r="K344" i="2" s="1"/>
  <c r="K121" i="2" a="1"/>
  <c r="K121" i="2" s="1"/>
  <c r="K1076" i="2" a="1"/>
  <c r="K1076" i="2" s="1"/>
  <c r="K580" i="2" a="1"/>
  <c r="K580" i="2" s="1"/>
  <c r="K1061" i="2" a="1"/>
  <c r="K1061" i="2" s="1"/>
  <c r="K775" i="2" a="1"/>
  <c r="K775" i="2" s="1"/>
  <c r="K454" i="2" a="1"/>
  <c r="K454" i="2" s="1"/>
  <c r="K942" i="2" a="1"/>
  <c r="K942" i="2" s="1"/>
  <c r="K1037" i="2" a="1"/>
  <c r="K1037" i="2" s="1"/>
  <c r="K621" i="2" a="1"/>
  <c r="K621" i="2" s="1"/>
  <c r="K945" i="2" a="1"/>
  <c r="K945" i="2" s="1"/>
  <c r="K1095" i="2" a="1"/>
  <c r="K1095" i="2" s="1"/>
  <c r="K67" i="2" a="1"/>
  <c r="K67" i="2" s="1"/>
  <c r="K1085" i="2" a="1"/>
  <c r="K1085" i="2" s="1"/>
  <c r="K883" i="2" a="1"/>
  <c r="K883" i="2" s="1"/>
  <c r="K595" i="2" a="1"/>
  <c r="K595" i="2" s="1"/>
  <c r="K383" i="2" a="1"/>
  <c r="K383" i="2" s="1"/>
  <c r="K887" i="2" a="1"/>
  <c r="K887" i="2" s="1"/>
  <c r="K271" i="2" a="1"/>
  <c r="K271" i="2" s="1"/>
  <c r="K485" i="2" a="1"/>
  <c r="K485" i="2" s="1"/>
  <c r="K386" i="2" a="1"/>
  <c r="K386" i="2" s="1"/>
  <c r="K401" i="2" a="1"/>
  <c r="K401" i="2" s="1"/>
  <c r="K1004" i="2" a="1"/>
  <c r="K1004" i="2" s="1"/>
  <c r="K22" i="2" a="1"/>
  <c r="K22" i="2" s="1"/>
  <c r="K726" i="2" a="1"/>
  <c r="K726" i="2" s="1"/>
  <c r="K882" i="2" a="1"/>
  <c r="K882" i="2" s="1"/>
  <c r="K101" i="2" a="1"/>
  <c r="K101" i="2" s="1"/>
  <c r="K513" i="2" a="1"/>
  <c r="K513" i="2" s="1"/>
  <c r="K679" i="2" a="1"/>
  <c r="K679" i="2" s="1"/>
  <c r="K641" i="2" a="1"/>
  <c r="K641" i="2" s="1"/>
  <c r="K492" i="2" a="1"/>
  <c r="K492" i="2" s="1"/>
  <c r="K289" i="2" a="1"/>
  <c r="K289" i="2" s="1"/>
  <c r="K37" i="2" a="1"/>
  <c r="K37" i="2" s="1"/>
  <c r="K710" i="2" a="1"/>
  <c r="K710" i="2" s="1"/>
  <c r="K713" i="2" a="1"/>
  <c r="K713" i="2" s="1"/>
  <c r="K463" i="2" a="1"/>
  <c r="K463" i="2" s="1"/>
  <c r="K968" i="2" a="1"/>
  <c r="K968" i="2" s="1"/>
  <c r="K255" i="2" a="1"/>
  <c r="K255" i="2" s="1"/>
  <c r="K880" i="2" a="1"/>
  <c r="K880" i="2" s="1"/>
  <c r="L51" i="2"/>
  <c r="M51" i="2" s="1"/>
  <c r="L930" i="2"/>
  <c r="M930" i="2" s="1"/>
  <c r="L190" i="2"/>
  <c r="M190" i="2" s="1"/>
  <c r="L319" i="2"/>
  <c r="M319" i="2" s="1"/>
  <c r="L967" i="2"/>
  <c r="M967" i="2" s="1"/>
  <c r="C219" i="2"/>
  <c r="C1038" i="2"/>
  <c r="C276" i="2"/>
  <c r="C248" i="2"/>
  <c r="C749" i="2"/>
  <c r="C798" i="2"/>
  <c r="C680" i="2"/>
  <c r="C163" i="2"/>
  <c r="C780" i="2"/>
  <c r="C1029" i="2"/>
  <c r="C562" i="2"/>
  <c r="C571" i="2"/>
  <c r="C742" i="2"/>
  <c r="C238" i="2"/>
  <c r="C828" i="2"/>
  <c r="C66" i="2"/>
  <c r="C103" i="2"/>
  <c r="C1010" i="2"/>
  <c r="C1025" i="2"/>
  <c r="C1028" i="2"/>
  <c r="C345" i="2"/>
  <c r="C397" i="2"/>
  <c r="C189" i="2"/>
  <c r="C963" i="2"/>
  <c r="C610" i="2"/>
  <c r="C981" i="2"/>
  <c r="C691" i="2"/>
  <c r="C919" i="2"/>
  <c r="C908" i="2"/>
  <c r="C1052" i="2"/>
  <c r="C801" i="2"/>
  <c r="C14" i="2"/>
  <c r="C480" i="2"/>
  <c r="C269" i="2"/>
  <c r="C468" i="2"/>
  <c r="C654" i="2"/>
  <c r="C141" i="2"/>
  <c r="C327" i="2"/>
  <c r="C461" i="2"/>
  <c r="C772" i="2"/>
  <c r="C318" i="2"/>
  <c r="C342" i="2"/>
  <c r="C627" i="2"/>
  <c r="C774" i="2"/>
  <c r="C142" i="2"/>
  <c r="C658" i="2"/>
  <c r="C714" i="2"/>
  <c r="C281" i="2"/>
  <c r="C406" i="2"/>
  <c r="C145" i="2"/>
  <c r="C149" i="2"/>
  <c r="C896" i="2"/>
  <c r="C1058" i="2"/>
  <c r="C196" i="2"/>
  <c r="C326" i="2"/>
  <c r="C876" i="2"/>
  <c r="C314" i="2"/>
  <c r="C1014" i="2"/>
  <c r="C813" i="2"/>
  <c r="C871" i="2"/>
  <c r="C582" i="2"/>
  <c r="C547" i="2"/>
  <c r="C646" i="2"/>
  <c r="C599" i="2"/>
  <c r="C1027" i="2"/>
  <c r="C648" i="2"/>
  <c r="C175" i="2"/>
  <c r="C577" i="2"/>
  <c r="C131" i="2"/>
  <c r="C215" i="2"/>
  <c r="C96" i="2"/>
  <c r="C372" i="2"/>
  <c r="C977" i="2"/>
  <c r="C1104" i="2"/>
  <c r="C249" i="2"/>
  <c r="C1108" i="2"/>
  <c r="C829" i="2"/>
  <c r="C360" i="2"/>
  <c r="C991" i="2"/>
  <c r="C188" i="2"/>
  <c r="C958" i="2"/>
  <c r="C433" i="2"/>
  <c r="C797" i="2"/>
  <c r="C644" i="2"/>
  <c r="C706" i="2"/>
  <c r="C1074" i="2"/>
  <c r="C264" i="2"/>
  <c r="C589" i="2"/>
  <c r="C956" i="2"/>
  <c r="C898" i="2"/>
  <c r="C226" i="2"/>
  <c r="C953" i="2"/>
  <c r="C793" i="2"/>
  <c r="C1100" i="2"/>
  <c r="C986" i="2"/>
  <c r="C165" i="2"/>
  <c r="C166" i="2"/>
  <c r="C1013" i="2"/>
  <c r="C192" i="2"/>
  <c r="C1066" i="2"/>
  <c r="C773" i="2"/>
  <c r="C235" i="2"/>
  <c r="C335" i="2"/>
  <c r="C484" i="2"/>
  <c r="C851" i="2"/>
  <c r="C864" i="2"/>
  <c r="C792" i="2"/>
  <c r="C808" i="2"/>
  <c r="C367" i="2"/>
  <c r="C130" i="2"/>
  <c r="C417" i="2"/>
  <c r="C184" i="2"/>
  <c r="C586" i="2"/>
  <c r="C1077" i="2"/>
  <c r="C320" i="2"/>
  <c r="C643" i="2"/>
  <c r="C596" i="2"/>
  <c r="C118" i="2"/>
  <c r="C137" i="2"/>
  <c r="C95" i="2"/>
  <c r="C1097" i="2"/>
  <c r="C843" i="2"/>
  <c r="C148" i="2"/>
  <c r="C618" i="2"/>
  <c r="C675" i="2"/>
  <c r="C462" i="2"/>
  <c r="C197" i="2"/>
  <c r="C647" i="2"/>
  <c r="C997" i="2"/>
  <c r="C686" i="2"/>
  <c r="C154" i="2"/>
  <c r="C24" i="2"/>
  <c r="C1046" i="2"/>
  <c r="C583" i="2"/>
  <c r="C1071" i="2"/>
  <c r="C821" i="2"/>
  <c r="C576" i="2"/>
  <c r="C755" i="2"/>
  <c r="C499" i="2"/>
  <c r="C657" i="2"/>
  <c r="C533" i="2"/>
  <c r="C1054" i="2"/>
  <c r="C44" i="2"/>
  <c r="C132" i="2"/>
  <c r="C523" i="2"/>
  <c r="C565" i="2"/>
  <c r="C508" i="2"/>
  <c r="C442" i="2"/>
  <c r="C655" i="2"/>
  <c r="C860" i="2"/>
  <c r="C544" i="2"/>
  <c r="C1016" i="2"/>
  <c r="C602" i="2"/>
  <c r="C217" i="2"/>
  <c r="C862" i="2"/>
  <c r="C653" i="2"/>
  <c r="C518" i="2"/>
  <c r="C311" i="2"/>
  <c r="C694" i="2"/>
  <c r="C457" i="2"/>
  <c r="C889" i="2"/>
  <c r="C501" i="2"/>
  <c r="C959" i="2"/>
  <c r="C1020" i="2"/>
  <c r="C324" i="2"/>
  <c r="C719" i="2"/>
  <c r="C155" i="2"/>
  <c r="C1069" i="2"/>
  <c r="C265" i="2"/>
  <c r="C724" i="2"/>
  <c r="C535" i="2"/>
  <c r="C178" i="2"/>
  <c r="C377" i="2"/>
  <c r="C110" i="2"/>
  <c r="C283" i="2"/>
  <c r="C629" i="2"/>
  <c r="C524" i="2"/>
  <c r="C407" i="2"/>
  <c r="C588" i="2"/>
  <c r="C456" i="2"/>
  <c r="C37" i="2"/>
  <c r="C388" i="2"/>
  <c r="C212" i="2"/>
  <c r="C957" i="2"/>
  <c r="C1032" i="2"/>
  <c r="C59" i="2"/>
  <c r="C1051" i="2"/>
  <c r="C1084" i="2"/>
  <c r="C900" i="2"/>
  <c r="C124" i="2"/>
  <c r="C262" i="2"/>
  <c r="C700" i="2"/>
  <c r="C1105" i="2"/>
  <c r="C424" i="2"/>
  <c r="C17" i="2"/>
  <c r="C1011" i="2"/>
  <c r="C990" i="2"/>
  <c r="C659" i="2"/>
  <c r="C82" i="2"/>
  <c r="C817" i="2"/>
  <c r="C707" i="2"/>
  <c r="C116" i="2"/>
  <c r="C364" i="2"/>
  <c r="C399" i="2"/>
  <c r="C763" i="2"/>
  <c r="C293" i="2"/>
  <c r="C412" i="2"/>
  <c r="C181" i="2"/>
  <c r="C490" i="2"/>
  <c r="C466" i="2"/>
  <c r="C87" i="2"/>
  <c r="C253" i="2"/>
  <c r="C987" i="2"/>
  <c r="C575" i="2"/>
  <c r="C507" i="2"/>
  <c r="C313" i="2"/>
  <c r="C42" i="2"/>
  <c r="C689" i="2"/>
  <c r="C778" i="2"/>
  <c r="C27" i="2"/>
  <c r="C771" i="2"/>
  <c r="C172" i="2"/>
  <c r="C564" i="2"/>
  <c r="C1006" i="2"/>
  <c r="C822" i="2"/>
  <c r="C989" i="2"/>
  <c r="C295" i="2"/>
  <c r="C114" i="2"/>
  <c r="C728" i="2"/>
  <c r="C418" i="2"/>
  <c r="C498" i="2"/>
  <c r="C160" i="2"/>
  <c r="C391" i="2"/>
  <c r="C334" i="2"/>
  <c r="C182" i="2"/>
  <c r="C899" i="2"/>
  <c r="C542" i="2"/>
  <c r="C574" i="2"/>
  <c r="C708" i="2"/>
  <c r="C203" i="2"/>
  <c r="C306" i="2"/>
  <c r="C1003" i="2"/>
  <c r="C20" i="2"/>
  <c r="C373" i="2"/>
  <c r="C626" i="2"/>
  <c r="C266" i="2"/>
  <c r="C966" i="2"/>
  <c r="C1067" i="2"/>
  <c r="C363" i="2"/>
  <c r="C361" i="2"/>
  <c r="C187" i="2"/>
  <c r="C161" i="2"/>
  <c r="C505" i="2"/>
  <c r="C546" i="2"/>
  <c r="C409" i="2"/>
  <c r="C225" i="2"/>
  <c r="C164" i="2"/>
  <c r="C353" i="2"/>
  <c r="C237" i="2"/>
  <c r="C290" i="2"/>
  <c r="C870" i="2"/>
  <c r="C913" i="2"/>
  <c r="C340" i="2"/>
  <c r="C912" i="2"/>
  <c r="C206" i="2"/>
  <c r="C960" i="2"/>
  <c r="C415" i="2"/>
  <c r="C758" i="2"/>
  <c r="C893" i="2"/>
  <c r="C526" i="2"/>
  <c r="C68" i="2"/>
  <c r="C1078" i="2"/>
  <c r="C224" i="2"/>
  <c r="C222" i="2"/>
  <c r="C550" i="2"/>
  <c r="C186" i="2"/>
  <c r="C205" i="2"/>
  <c r="C58" i="2"/>
  <c r="C639" i="2"/>
  <c r="C1030" i="2"/>
  <c r="C63" i="2"/>
  <c r="C785" i="2"/>
  <c r="C251" i="2"/>
  <c r="C198" i="2"/>
  <c r="C1106" i="2"/>
  <c r="C506" i="2"/>
  <c r="C460" i="2"/>
  <c r="C951" i="2"/>
  <c r="C39" i="2"/>
  <c r="C452" i="2"/>
  <c r="C815" i="2"/>
  <c r="C747" i="2"/>
  <c r="C764" i="2"/>
  <c r="C291" i="2"/>
  <c r="C38" i="2"/>
  <c r="C53" i="2"/>
  <c r="C551" i="2"/>
  <c r="C616" i="2"/>
  <c r="C697" i="2"/>
  <c r="C358" i="2"/>
  <c r="C50" i="2"/>
  <c r="C467" i="2"/>
  <c r="C637" i="2"/>
  <c r="C563" i="2"/>
  <c r="C301" i="2"/>
  <c r="C78" i="2"/>
  <c r="C493" i="2"/>
  <c r="C211" i="2"/>
  <c r="C365" i="2"/>
  <c r="C530" i="2"/>
  <c r="C660" i="2"/>
  <c r="C455" i="2"/>
  <c r="C832" i="2"/>
  <c r="C1049" i="2"/>
  <c r="C41" i="2"/>
  <c r="C852" i="2"/>
  <c r="C405" i="2"/>
  <c r="C416" i="2"/>
  <c r="C630" i="2"/>
  <c r="C69" i="2"/>
  <c r="C877" i="2"/>
  <c r="C1055" i="2"/>
  <c r="C854" i="2"/>
  <c r="C529" i="2"/>
  <c r="C914" i="2"/>
  <c r="C970" i="2"/>
  <c r="C768" i="2"/>
  <c r="C387" i="2"/>
  <c r="C64" i="2"/>
  <c r="C16" i="2"/>
  <c r="C414" i="2"/>
  <c r="C976" i="2"/>
  <c r="C1045" i="2"/>
  <c r="C591" i="2"/>
  <c r="C427" i="2"/>
  <c r="C711" i="2"/>
  <c r="C223" i="2"/>
  <c r="C403" i="2"/>
  <c r="C842" i="2"/>
  <c r="C980" i="2"/>
  <c r="C491" i="2"/>
  <c r="C230" i="2"/>
  <c r="C411" i="2"/>
  <c r="C888" i="2"/>
  <c r="C673" i="2"/>
  <c r="C705" i="2"/>
  <c r="C1083" i="2"/>
  <c r="C204" i="2"/>
  <c r="C40" i="2"/>
  <c r="C537" i="2"/>
  <c r="C939" i="2"/>
  <c r="C1102" i="2"/>
  <c r="C428" i="2"/>
  <c r="C374" i="2"/>
  <c r="C858" i="2"/>
  <c r="C169" i="2"/>
  <c r="C819" i="2"/>
  <c r="C789" i="2"/>
  <c r="C1068" i="2"/>
  <c r="C938" i="2"/>
  <c r="C993" i="2"/>
  <c r="C81" i="2"/>
  <c r="C425" i="2"/>
  <c r="C1092" i="2"/>
  <c r="C208" i="2"/>
  <c r="C614" i="2"/>
  <c r="C329" i="2"/>
  <c r="C840" i="2"/>
  <c r="C1039" i="2"/>
  <c r="C260" i="2"/>
  <c r="C316" i="2"/>
  <c r="C570" i="2"/>
  <c r="C517" i="2"/>
  <c r="C809" i="2"/>
  <c r="C624" i="2"/>
  <c r="C926" i="2"/>
  <c r="C1089" i="2"/>
  <c r="C824" i="2"/>
  <c r="C436" i="2"/>
  <c r="C173" i="2"/>
  <c r="C48" i="2"/>
  <c r="C450" i="2"/>
  <c r="C943" i="2"/>
  <c r="C955" i="2"/>
  <c r="C795" i="2"/>
  <c r="C404" i="2"/>
  <c r="C355" i="2"/>
  <c r="C837" i="2"/>
  <c r="C620" i="2"/>
  <c r="C791" i="2"/>
  <c r="C236" i="2"/>
  <c r="C126" i="2"/>
  <c r="C448" i="2"/>
  <c r="C651" i="2"/>
  <c r="C820" i="2"/>
  <c r="C927" i="2"/>
  <c r="C147" i="2"/>
  <c r="C73" i="2"/>
  <c r="C422" i="2"/>
  <c r="C1005" i="2"/>
  <c r="C622" i="2"/>
  <c r="C128" i="2"/>
  <c r="C200" i="2"/>
  <c r="C725" i="2"/>
  <c r="C261" i="2"/>
  <c r="C210" i="2"/>
  <c r="C1035" i="2"/>
  <c r="C426" i="2"/>
  <c r="C727" i="2"/>
  <c r="C909" i="2"/>
  <c r="C390" i="2"/>
  <c r="C274" i="2"/>
  <c r="C806" i="2"/>
  <c r="C999" i="2"/>
  <c r="C560" i="2"/>
  <c r="C1070" i="2"/>
  <c r="C534" i="2"/>
  <c r="C297" i="2"/>
  <c r="C385" i="2"/>
  <c r="C875" i="2"/>
  <c r="C220" i="2"/>
  <c r="C558" i="2"/>
  <c r="C681" i="2"/>
  <c r="C28" i="2"/>
  <c r="C152" i="2"/>
  <c r="C794" i="2"/>
  <c r="C849" i="2"/>
  <c r="C786" i="2"/>
  <c r="C26" i="2"/>
  <c r="C572" i="2"/>
  <c r="C239" i="2"/>
  <c r="C861" i="2"/>
  <c r="C579" i="2"/>
  <c r="C356" i="2"/>
  <c r="C183" i="2"/>
  <c r="C1081" i="2"/>
  <c r="C965" i="2"/>
  <c r="C337" i="2"/>
  <c r="C158" i="2"/>
  <c r="C228" i="2"/>
  <c r="C677" i="2"/>
  <c r="C859" i="2"/>
  <c r="C902" i="2"/>
  <c r="C109" i="2"/>
  <c r="C925" i="2"/>
  <c r="C948" i="2"/>
  <c r="C1031" i="2"/>
  <c r="C608" i="2"/>
  <c r="C1008" i="2"/>
  <c r="C904" i="2"/>
  <c r="C971" i="2"/>
  <c r="C1047" i="2"/>
  <c r="C76" i="2"/>
  <c r="C692" i="2"/>
  <c r="C502" i="2"/>
  <c r="C119" i="2"/>
  <c r="C757" i="2"/>
  <c r="C737" i="2"/>
  <c r="C294" i="2"/>
  <c r="C125" i="2"/>
  <c r="C827" i="2"/>
  <c r="C423" i="2"/>
  <c r="C962" i="2"/>
  <c r="C99" i="2"/>
  <c r="C514" i="2"/>
  <c r="C799" i="2"/>
  <c r="C649" i="2"/>
  <c r="C272" i="2"/>
  <c r="C275" i="2"/>
  <c r="C892" i="2"/>
  <c r="C804" i="2"/>
  <c r="C594" i="2"/>
  <c r="C923" i="2"/>
  <c r="C1019" i="2"/>
  <c r="C776" i="2"/>
  <c r="C974" i="2"/>
  <c r="C150" i="2"/>
  <c r="C510" i="2"/>
  <c r="C194" i="2"/>
  <c r="C221" i="2"/>
  <c r="C918" i="2"/>
  <c r="C548" i="2"/>
  <c r="C866" i="2"/>
  <c r="C105" i="2"/>
  <c r="C278" i="2"/>
  <c r="C1062" i="2"/>
  <c r="C420" i="2"/>
  <c r="C331" i="2"/>
  <c r="C753" i="2"/>
  <c r="C721" i="2"/>
  <c r="C818" i="2"/>
  <c r="C921" i="2"/>
  <c r="C349" i="2"/>
  <c r="C482" i="2"/>
  <c r="C509" i="2"/>
  <c r="C315" i="2"/>
  <c r="C784" i="2"/>
  <c r="C612" i="2"/>
  <c r="C723" i="2"/>
  <c r="C856" i="2"/>
  <c r="C481" i="2"/>
  <c r="C410" i="2"/>
  <c r="C328" i="2"/>
  <c r="C1057" i="2"/>
  <c r="C604" i="2"/>
  <c r="C74" i="2"/>
  <c r="C430" i="2"/>
  <c r="C1053" i="2"/>
  <c r="C940" i="2"/>
  <c r="C640" i="2"/>
  <c r="C873" i="2"/>
  <c r="C766" i="2"/>
  <c r="C304" i="2"/>
  <c r="C1088" i="2"/>
  <c r="C113" i="2"/>
  <c r="C664" i="2"/>
  <c r="C395" i="2"/>
  <c r="C135" i="2"/>
  <c r="C767" i="2"/>
  <c r="C683" i="2"/>
  <c r="C1001" i="2"/>
  <c r="C136" i="2"/>
  <c r="C561" i="2"/>
  <c r="C528" i="2"/>
  <c r="C231" i="2"/>
  <c r="C1064" i="2"/>
  <c r="C645" i="2"/>
  <c r="C408" i="2"/>
  <c r="C49" i="2"/>
  <c r="C398" i="2"/>
  <c r="C1103" i="2"/>
  <c r="C62" i="2"/>
  <c r="C695" i="2"/>
  <c r="C86" i="2"/>
  <c r="C704" i="2"/>
  <c r="C465" i="2"/>
  <c r="C500" i="2"/>
  <c r="C43" i="2"/>
  <c r="C195" i="2"/>
  <c r="C553" i="2"/>
  <c r="C382" i="2"/>
  <c r="C891" i="2"/>
  <c r="C521" i="2"/>
  <c r="C343" i="2"/>
  <c r="C812" i="2"/>
  <c r="C234" i="2"/>
  <c r="C552" i="2"/>
  <c r="C140" i="2"/>
  <c r="C787" i="2"/>
  <c r="C100" i="2"/>
  <c r="C469" i="2"/>
  <c r="C805" i="2"/>
  <c r="C845" i="2"/>
  <c r="C1101" i="2"/>
  <c r="C79" i="2"/>
  <c r="C545" i="2"/>
  <c r="C207" i="2"/>
  <c r="C305" i="2"/>
  <c r="C539" i="2"/>
  <c r="C144" i="2"/>
  <c r="C601" i="2"/>
  <c r="C376" i="2"/>
  <c r="C489" i="2"/>
  <c r="C687" i="2"/>
  <c r="C928" i="2"/>
  <c r="C761" i="2"/>
  <c r="C431" i="2"/>
  <c r="C446" i="2"/>
  <c r="C684" i="2"/>
  <c r="C847" i="2"/>
  <c r="C232" i="2"/>
  <c r="C19" i="2"/>
  <c r="C18" i="2"/>
  <c r="C693" i="2"/>
  <c r="C750" i="2"/>
  <c r="C662" i="2"/>
  <c r="C45" i="2"/>
  <c r="C557" i="2"/>
  <c r="C1007" i="2"/>
  <c r="C71" i="2"/>
  <c r="C894" i="2"/>
  <c r="C263" i="2"/>
  <c r="C1091" i="2"/>
  <c r="C983" i="2"/>
  <c r="C429" i="2"/>
  <c r="C483" i="2"/>
  <c r="C748" i="2"/>
  <c r="C765" i="2"/>
  <c r="C1015" i="2"/>
  <c r="C323" i="2"/>
  <c r="C1044" i="2"/>
  <c r="C1034" i="2"/>
  <c r="C685" i="2"/>
  <c r="C322" i="2"/>
  <c r="C519" i="2"/>
  <c r="C924" i="2"/>
  <c r="C525" i="2"/>
  <c r="C555" i="2"/>
  <c r="C106" i="2"/>
  <c r="C88" i="2"/>
  <c r="C15" i="2"/>
  <c r="C554" i="2"/>
  <c r="C341" i="2"/>
  <c r="C72" i="2"/>
  <c r="C587" i="2"/>
  <c r="C227" i="2"/>
  <c r="C642" i="2"/>
  <c r="C932" i="2"/>
  <c r="C31" i="2"/>
  <c r="C703" i="2"/>
  <c r="C853" i="2"/>
  <c r="C995" i="2"/>
  <c r="C495" i="2"/>
  <c r="C218" i="2"/>
  <c r="C46" i="2"/>
  <c r="C381" i="2"/>
  <c r="C444" i="2"/>
  <c r="C796" i="2"/>
  <c r="C438" i="2"/>
  <c r="C756" i="2"/>
  <c r="C769" i="2"/>
  <c r="C104" i="2"/>
  <c r="C636" i="2"/>
  <c r="C1009" i="2"/>
  <c r="C1098" i="2"/>
  <c r="C134" i="2"/>
  <c r="C216" i="2"/>
  <c r="C872" i="2"/>
  <c r="C759" i="2"/>
  <c r="C905" i="2"/>
  <c r="C592" i="2"/>
  <c r="C459" i="2"/>
  <c r="C379" i="2"/>
  <c r="C47" i="2"/>
  <c r="C607" i="2"/>
  <c r="C441" i="2"/>
  <c r="C299" i="2"/>
  <c r="C247" i="2"/>
  <c r="C1002" i="2"/>
  <c r="C359" i="2"/>
  <c r="C279" i="2"/>
  <c r="C911" i="2"/>
  <c r="C394" i="2"/>
  <c r="C201" i="2"/>
  <c r="C835" i="2"/>
  <c r="C151" i="2"/>
  <c r="C153" i="2"/>
  <c r="C378" i="2"/>
  <c r="C831" i="2"/>
  <c r="C867" i="2"/>
  <c r="C699" i="2"/>
  <c r="C850" i="2"/>
  <c r="C143" i="2"/>
  <c r="C171" i="2"/>
  <c r="C243" i="2"/>
  <c r="C52" i="2"/>
  <c r="C975" i="2"/>
  <c r="C55" i="2"/>
  <c r="C527" i="2"/>
  <c r="C167" i="2"/>
  <c r="C936" i="2"/>
  <c r="C380" i="2"/>
  <c r="C751" i="2"/>
  <c r="C1000" i="2"/>
  <c r="C94" i="2"/>
  <c r="C605" i="2"/>
  <c r="C734" i="2"/>
  <c r="C634" i="2"/>
  <c r="C1018" i="2"/>
  <c r="C352" i="2"/>
  <c r="C292" i="2"/>
  <c r="C1050" i="2"/>
  <c r="C325" i="2"/>
  <c r="C85" i="2"/>
  <c r="C834" i="2"/>
  <c r="C865" i="2"/>
  <c r="C922" i="2"/>
  <c r="C1082" i="2"/>
  <c r="C1042" i="2"/>
  <c r="C357" i="2"/>
  <c r="C916" i="2"/>
  <c r="C994" i="2"/>
  <c r="C906" i="2"/>
  <c r="C300" i="2"/>
  <c r="C625" i="2"/>
  <c r="C833" i="2"/>
  <c r="C674" i="2"/>
  <c r="C347" i="2"/>
  <c r="C848" i="2"/>
  <c r="C739" i="2"/>
  <c r="C884" i="2"/>
  <c r="C611" i="2"/>
  <c r="C193" i="2"/>
  <c r="C139" i="2"/>
  <c r="C874" i="2"/>
  <c r="C838" i="2"/>
  <c r="C1086" i="2"/>
  <c r="C897" i="2"/>
  <c r="C869" i="2"/>
  <c r="C34" i="2"/>
  <c r="C470" i="2"/>
  <c r="C138" i="2"/>
  <c r="C282" i="2"/>
  <c r="C1060" i="2"/>
  <c r="C741" i="2"/>
  <c r="C836" i="2"/>
  <c r="C613" i="2"/>
  <c r="C598" i="2"/>
  <c r="C1036" i="2"/>
  <c r="C1096" i="2"/>
  <c r="C302" i="2"/>
  <c r="C961" i="2"/>
  <c r="C910" i="2"/>
  <c r="C954" i="2"/>
  <c r="C268" i="2"/>
  <c r="C354" i="2"/>
  <c r="C807" i="2"/>
  <c r="C435" i="2"/>
  <c r="C258" i="2"/>
  <c r="C740" i="2"/>
  <c r="C532" i="2"/>
  <c r="C98" i="2"/>
  <c r="C402" i="2"/>
  <c r="C393" i="2"/>
  <c r="C688" i="2"/>
  <c r="C453" i="2"/>
  <c r="C1033" i="2"/>
  <c r="C33" i="2"/>
  <c r="C783" i="2"/>
  <c r="C559" i="2"/>
  <c r="C112" i="2"/>
  <c r="C826" i="2"/>
  <c r="C665" i="2"/>
  <c r="C421" i="2"/>
  <c r="C29" i="2"/>
  <c r="C191" i="2"/>
  <c r="C287" i="2"/>
  <c r="C277" i="2"/>
  <c r="C670" i="2"/>
  <c r="C123" i="2"/>
  <c r="C729" i="2"/>
  <c r="C111" i="2"/>
  <c r="C992" i="2"/>
  <c r="C471" i="2"/>
  <c r="C584" i="2"/>
  <c r="C816" i="2"/>
  <c r="C338" i="2"/>
  <c r="C814" i="2"/>
  <c r="C25" i="2"/>
  <c r="C488" i="2"/>
  <c r="C541" i="2"/>
  <c r="C520" i="2"/>
  <c r="C174" i="2"/>
  <c r="C122" i="2"/>
  <c r="C745" i="2"/>
  <c r="C920" i="2"/>
  <c r="C663" i="2"/>
  <c r="C449" i="2"/>
  <c r="C336" i="2"/>
  <c r="C252" i="2"/>
  <c r="C473" i="2"/>
  <c r="C487" i="2"/>
  <c r="C781" i="2"/>
  <c r="C738" i="2"/>
  <c r="C1109" i="2"/>
  <c r="C504" i="2"/>
  <c r="C895" i="2"/>
  <c r="C176" i="2"/>
  <c r="C718" i="2"/>
  <c r="C486" i="2"/>
  <c r="C606" i="2"/>
  <c r="C676" i="2"/>
  <c r="C90" i="2"/>
  <c r="C903" i="2"/>
  <c r="C790" i="2"/>
  <c r="C159" i="2"/>
  <c r="C1063" i="2"/>
  <c r="C522" i="2"/>
  <c r="C309" i="2"/>
  <c r="C879" i="2"/>
  <c r="C736" i="2"/>
  <c r="C538" i="2"/>
  <c r="C209" i="2"/>
  <c r="C735" i="2"/>
  <c r="C929" i="2"/>
  <c r="C603" i="2"/>
  <c r="C370" i="2"/>
  <c r="C666" i="2"/>
  <c r="C998" i="2"/>
  <c r="C496" i="2"/>
  <c r="C478" i="2"/>
  <c r="C464" i="2"/>
  <c r="C744" i="2"/>
  <c r="C296" i="2"/>
  <c r="C307" i="2"/>
  <c r="C578" i="2"/>
  <c r="C257" i="2"/>
  <c r="C886" i="2"/>
  <c r="C445" i="2"/>
  <c r="C696" i="2"/>
  <c r="C168" i="2"/>
  <c r="C254" i="2"/>
  <c r="C573" i="2"/>
  <c r="C1041" i="2"/>
  <c r="C802" i="2"/>
  <c r="C839" i="2"/>
  <c r="C652" i="2"/>
  <c r="C1072" i="2"/>
  <c r="C972" i="2"/>
  <c r="C1017" i="2"/>
  <c r="C915" i="2"/>
  <c r="C844" i="2"/>
  <c r="C782" i="2"/>
  <c r="C346" i="2"/>
  <c r="C35" i="2"/>
  <c r="C384" i="2"/>
  <c r="C516" i="2"/>
  <c r="C623" i="2"/>
  <c r="C901" i="2"/>
  <c r="C1056" i="2"/>
  <c r="C108" i="2"/>
  <c r="C443" i="2"/>
  <c r="C129" i="2"/>
  <c r="C396" i="2"/>
  <c r="C1075" i="2"/>
  <c r="C777" i="2"/>
  <c r="C731" i="2"/>
  <c r="C177" i="2"/>
  <c r="C823" i="2"/>
  <c r="C868" i="2"/>
  <c r="C632" i="2"/>
  <c r="C556" i="2"/>
  <c r="C597" i="2"/>
  <c r="C303" i="2"/>
  <c r="C214" i="2"/>
  <c r="C23" i="2"/>
  <c r="C75" i="2"/>
  <c r="C667" i="2"/>
  <c r="C543" i="2"/>
  <c r="C413" i="2"/>
  <c r="C199" i="2"/>
  <c r="C146" i="2"/>
  <c r="C107" i="2"/>
  <c r="C133" i="2"/>
  <c r="C447" i="2"/>
  <c r="C1026" i="2"/>
  <c r="C978" i="2"/>
  <c r="C312" i="2"/>
  <c r="C672" i="2"/>
  <c r="C233" i="2"/>
  <c r="C321" i="2"/>
  <c r="C366" i="2"/>
  <c r="C715" i="2"/>
  <c r="C549" i="2"/>
  <c r="C682" i="2"/>
  <c r="C1048" i="2"/>
  <c r="C770" i="2"/>
  <c r="C743" i="2"/>
  <c r="C722" i="2"/>
  <c r="C788" i="2"/>
  <c r="C702" i="2"/>
  <c r="C240" i="2"/>
  <c r="C333" i="2"/>
  <c r="C84" i="2"/>
  <c r="C669" i="2"/>
  <c r="C115" i="2"/>
  <c r="C732" i="2"/>
  <c r="C180" i="2"/>
  <c r="C179" i="2"/>
  <c r="C286" i="2"/>
  <c r="C969" i="2"/>
  <c r="C712" i="2"/>
  <c r="C497" i="2"/>
  <c r="C36" i="2"/>
  <c r="C619" i="2"/>
  <c r="C350" i="2"/>
  <c r="C628" i="2"/>
  <c r="C280" i="2"/>
  <c r="C933" i="2"/>
  <c r="C1087" i="2"/>
  <c r="C451" i="2"/>
  <c r="C964" i="2"/>
  <c r="C344" i="2"/>
  <c r="C121" i="2"/>
  <c r="C1076" i="2"/>
  <c r="C580" i="2"/>
  <c r="C1061" i="2"/>
  <c r="C775" i="2"/>
  <c r="C454" i="2"/>
  <c r="C93" i="2"/>
  <c r="C942" i="2"/>
  <c r="C1037" i="2"/>
  <c r="C621" i="2"/>
  <c r="C890" i="2"/>
  <c r="C515" i="2"/>
  <c r="C945" i="2"/>
  <c r="C717" i="2"/>
  <c r="C1095" i="2"/>
  <c r="C67" i="2"/>
  <c r="C1085" i="2"/>
  <c r="C883" i="2"/>
  <c r="C830" i="2"/>
  <c r="C298" i="2"/>
  <c r="C595" i="2"/>
  <c r="C383" i="2"/>
  <c r="C887" i="2"/>
  <c r="C271" i="2"/>
  <c r="C485" i="2"/>
  <c r="C386" i="2"/>
  <c r="C170" i="2"/>
  <c r="C434" i="2"/>
  <c r="C30" i="2"/>
  <c r="C401" i="2"/>
  <c r="C1004" i="2"/>
  <c r="C22" i="2"/>
  <c r="C726" i="2"/>
  <c r="C882" i="2"/>
  <c r="C101" i="2"/>
  <c r="C513" i="2"/>
  <c r="C679" i="2"/>
  <c r="C641" i="2"/>
  <c r="C492" i="2"/>
  <c r="C289" i="2"/>
  <c r="C392" i="2"/>
  <c r="C1065" i="2"/>
  <c r="C273" i="2"/>
  <c r="C937" i="2"/>
  <c r="C369" i="2"/>
  <c r="C332" i="2"/>
  <c r="C720" i="2"/>
  <c r="C949" i="2"/>
  <c r="C1090" i="2"/>
  <c r="C284" i="2"/>
  <c r="C656" i="2"/>
  <c r="C979" i="2"/>
  <c r="C800" i="2"/>
  <c r="C635" i="2"/>
  <c r="C244" i="2"/>
  <c r="C600" i="2"/>
  <c r="C678" i="2"/>
  <c r="C375" i="2"/>
  <c r="C988" i="2"/>
  <c r="C952" i="2"/>
  <c r="C1012" i="2"/>
  <c r="C752" i="2"/>
  <c r="C57" i="2"/>
  <c r="C202" i="2"/>
  <c r="C437" i="2"/>
  <c r="C60" i="2"/>
  <c r="C567" i="2"/>
  <c r="C566" i="2"/>
  <c r="C120" i="2"/>
  <c r="C1080" i="2"/>
  <c r="C503" i="2"/>
  <c r="C633" i="2"/>
  <c r="C440" i="2"/>
  <c r="C650" i="2"/>
  <c r="C339" i="2"/>
  <c r="C157" i="2"/>
  <c r="C1107" i="2"/>
  <c r="C458" i="2"/>
  <c r="C246" i="2"/>
  <c r="C568" i="2"/>
  <c r="C511" i="2"/>
  <c r="C259" i="2"/>
  <c r="C907" i="2"/>
  <c r="C716" i="2"/>
  <c r="C56" i="2"/>
  <c r="C89" i="2"/>
  <c r="C476" i="2"/>
  <c r="C242" i="2"/>
  <c r="C83" i="2"/>
  <c r="C668" i="2"/>
  <c r="C54" i="2"/>
  <c r="C270" i="2"/>
  <c r="C250" i="2"/>
  <c r="C698" i="2"/>
  <c r="C102" i="2"/>
  <c r="C690" i="2"/>
  <c r="C32" i="2"/>
  <c r="C65" i="2"/>
  <c r="C21" i="2"/>
  <c r="C92" i="2"/>
  <c r="C432" i="2"/>
  <c r="C985" i="2"/>
  <c r="C973" i="2"/>
  <c r="C811" i="2"/>
  <c r="C967" i="2"/>
  <c r="C934" i="2"/>
  <c r="C319" i="2"/>
  <c r="C754" i="2"/>
  <c r="K7" i="2" l="1"/>
  <c r="K9" i="2"/>
  <c r="K6" i="2"/>
  <c r="K5" i="2"/>
  <c r="K8" i="2"/>
  <c r="K10" i="2"/>
  <c r="C917" i="2"/>
  <c r="C855" i="2"/>
  <c r="C479" i="2"/>
  <c r="C474" i="2"/>
  <c r="C762" i="2"/>
  <c r="C389" i="2"/>
  <c r="C310" i="2"/>
  <c r="C857" i="2"/>
  <c r="C419" i="2"/>
  <c r="C638" i="2"/>
  <c r="C710" i="2"/>
  <c r="C1099" i="2"/>
  <c r="C494" i="2"/>
  <c r="C730" i="2"/>
  <c r="C615" i="2"/>
  <c r="C531" i="2"/>
  <c r="C713" i="2"/>
  <c r="C127" i="2"/>
  <c r="C285" i="2"/>
  <c r="C256" i="2"/>
  <c r="C288" i="2"/>
  <c r="C885" i="2"/>
  <c r="C117" i="2"/>
  <c r="C590" i="2"/>
  <c r="C880" i="2"/>
  <c r="C348" i="2"/>
  <c r="C944" i="2"/>
  <c r="C267" i="2"/>
  <c r="C968" i="2"/>
  <c r="C97" i="2"/>
  <c r="C984" i="2"/>
  <c r="C61" i="2"/>
  <c r="C77" i="2"/>
  <c r="C330" i="2"/>
  <c r="C881" i="2"/>
  <c r="C1093" i="2"/>
  <c r="C825" i="2"/>
  <c r="C701" i="2"/>
  <c r="C760" i="2"/>
  <c r="C810" i="2"/>
  <c r="C536" i="2"/>
  <c r="C746" i="2"/>
  <c r="C935" i="2"/>
  <c r="C472" i="2"/>
  <c r="C1040" i="2"/>
  <c r="C931" i="2"/>
  <c r="C1073" i="2"/>
  <c r="C585" i="2"/>
  <c r="C317" i="2"/>
  <c r="C661" i="2"/>
  <c r="C229" i="2"/>
  <c r="C1059" i="2"/>
  <c r="C982" i="2"/>
  <c r="C439" i="2"/>
  <c r="C671" i="2"/>
  <c r="C803" i="2"/>
  <c r="C1022" i="2"/>
  <c r="C593" i="2"/>
  <c r="C156" i="2"/>
  <c r="C512" i="2"/>
  <c r="C930" i="2"/>
  <c r="C362" i="2"/>
  <c r="C185" i="2"/>
  <c r="C1023" i="2"/>
  <c r="C946" i="2"/>
  <c r="C80" i="2"/>
  <c r="C162" i="2"/>
  <c r="C245" i="2"/>
  <c r="C400" i="2"/>
  <c r="C91" i="2"/>
  <c r="C475" i="2"/>
  <c r="C1024" i="2"/>
  <c r="C70" i="2"/>
  <c r="C846" i="2"/>
  <c r="C709" i="2"/>
  <c r="C733" i="2"/>
  <c r="C463" i="2"/>
  <c r="C779" i="2"/>
  <c r="C241" i="2"/>
  <c r="C941" i="2"/>
  <c r="C255" i="2"/>
  <c r="C863" i="2"/>
  <c r="C581" i="2"/>
  <c r="C1021" i="2"/>
  <c r="C841" i="2"/>
  <c r="C631" i="2"/>
  <c r="C1079" i="2"/>
  <c r="C947" i="2"/>
  <c r="C878" i="2"/>
  <c r="C1094" i="2"/>
  <c r="L754" i="2" l="1"/>
  <c r="M754" i="2" s="1"/>
  <c r="L615" i="2"/>
  <c r="M615" i="2" s="1"/>
  <c r="L631" i="2" l="1"/>
  <c r="M631" i="2" s="1"/>
  <c r="L593" i="2"/>
  <c r="M593" i="2" s="1"/>
  <c r="L730" i="2" l="1"/>
  <c r="M730" i="2" s="1"/>
  <c r="L317" i="2"/>
  <c r="M317" i="2" s="1"/>
  <c r="L880" i="2" l="1"/>
  <c r="M880" i="2" s="1"/>
  <c r="L245" i="2"/>
  <c r="M245" i="2" s="1"/>
  <c r="L229" i="2" l="1"/>
  <c r="M229" i="2" s="1"/>
  <c r="L1023" i="2"/>
  <c r="M1023" i="2" s="1"/>
  <c r="L400" i="2" l="1"/>
  <c r="M400" i="2" s="1"/>
  <c r="L1059" i="2"/>
  <c r="M1059" i="2" s="1"/>
  <c r="L255" i="2" l="1"/>
  <c r="M255" i="2" s="1"/>
  <c r="L77" i="2"/>
  <c r="M77" i="2" s="1"/>
  <c r="L285" i="2" l="1"/>
  <c r="M285" i="2" s="1"/>
  <c r="L841" i="2"/>
  <c r="M841" i="2" s="1"/>
  <c r="L855" i="2" l="1"/>
  <c r="M855" i="2" s="1"/>
  <c r="L531" i="2"/>
  <c r="M531" i="2" s="1"/>
  <c r="L156" i="2" l="1"/>
  <c r="M156" i="2" s="1"/>
  <c r="L419" i="2"/>
  <c r="M419" i="2" s="1"/>
  <c r="L857" i="2" l="1"/>
  <c r="M857" i="2" s="1"/>
  <c r="L70" i="2"/>
  <c r="M70" i="2" s="1"/>
  <c r="L474" i="2" l="1"/>
  <c r="M474" i="2" s="1"/>
  <c r="L931" i="2"/>
  <c r="M931" i="2" s="1"/>
  <c r="L709" i="2" l="1"/>
  <c r="M709" i="2" s="1"/>
  <c r="L746" i="2"/>
  <c r="M746" i="2" s="1"/>
  <c r="L472" i="2" l="1"/>
  <c r="M472" i="2" s="1"/>
  <c r="L885" i="2"/>
  <c r="M885" i="2" s="1"/>
  <c r="L968" i="2" l="1"/>
  <c r="M968" i="2" s="1"/>
  <c r="L779" i="2"/>
  <c r="M779" i="2" s="1"/>
  <c r="L984" i="2" l="1"/>
  <c r="M984" i="2" s="1"/>
  <c r="L810" i="2"/>
  <c r="M810" i="2" s="1"/>
  <c r="L590" i="2" l="1"/>
  <c r="M590" i="2" s="1"/>
  <c r="L825" i="2"/>
  <c r="M825" i="2" s="1"/>
  <c r="L512" i="2" l="1"/>
  <c r="M512" i="2" s="1"/>
  <c r="L638" i="2"/>
  <c r="M638" i="2" s="1"/>
  <c r="L863" i="2" l="1"/>
  <c r="M863" i="2" s="1"/>
  <c r="L1079" i="2"/>
  <c r="M1079" i="2" s="1"/>
  <c r="L661" i="2" l="1"/>
  <c r="M661" i="2" s="1"/>
  <c r="L1093" i="2"/>
  <c r="M1093" i="2" s="1"/>
  <c r="L1040" i="2" l="1"/>
  <c r="M1040" i="2" s="1"/>
  <c r="L878" i="2"/>
  <c r="M878" i="2" s="1"/>
  <c r="L117" i="2" l="1"/>
  <c r="M117" i="2" s="1"/>
  <c r="L97" i="2"/>
  <c r="M97" i="2" s="1"/>
  <c r="L463" i="2" l="1"/>
  <c r="M463" i="2" s="1"/>
  <c r="L1024" i="2"/>
  <c r="M1024" i="2" s="1"/>
  <c r="L162" i="2" l="1"/>
  <c r="M162" i="2" s="1"/>
  <c r="L944" i="2"/>
  <c r="M944" i="2" s="1"/>
  <c r="L241" i="2" l="1"/>
  <c r="M241" i="2" s="1"/>
  <c r="L185" i="2"/>
  <c r="M185" i="2" s="1"/>
  <c r="L581" i="2" l="1"/>
  <c r="M581" i="2" s="1"/>
  <c r="L917" i="2"/>
  <c r="M917" i="2" s="1"/>
  <c r="L982" i="2" l="1"/>
  <c r="M982" i="2" s="1"/>
  <c r="L127" i="2"/>
  <c r="M127" i="2" s="1"/>
  <c r="L362" i="2" l="1"/>
  <c r="M362" i="2" s="1"/>
  <c r="L846" i="2"/>
  <c r="M846" i="2" s="1"/>
  <c r="L288" i="2" l="1"/>
  <c r="M288" i="2" s="1"/>
  <c r="L1073" i="2"/>
  <c r="M1073" i="2" s="1"/>
  <c r="L733" i="2" l="1"/>
  <c r="M733" i="2" s="1"/>
  <c r="L1099" i="2"/>
  <c r="M1099" i="2" s="1"/>
  <c r="L713" i="2" l="1"/>
  <c r="M713" i="2" s="1"/>
  <c r="L762" i="2"/>
  <c r="M762" i="2" s="1"/>
  <c r="L91" i="2" l="1"/>
  <c r="M91" i="2" s="1"/>
  <c r="L1094" i="2"/>
  <c r="M1094" i="2" s="1"/>
  <c r="L941" i="2" l="1"/>
  <c r="M941" i="2" s="1"/>
  <c r="L946" i="2"/>
  <c r="M946" i="2" s="1"/>
  <c r="L760" i="2" l="1"/>
  <c r="M760" i="2" s="1"/>
  <c r="L803" i="2"/>
  <c r="M803" i="2" s="1"/>
  <c r="L439" i="2" l="1"/>
  <c r="M439" i="2" s="1"/>
  <c r="L1021" i="2"/>
  <c r="M1021" i="2" s="1"/>
  <c r="L348" i="2" l="1"/>
  <c r="M348" i="2" s="1"/>
  <c r="L947" i="2"/>
  <c r="M947" i="2" s="1"/>
  <c r="L310" i="2" l="1"/>
  <c r="M310" i="2" s="1"/>
  <c r="L475" i="2"/>
  <c r="M475" i="2" s="1"/>
  <c r="L479" i="2" l="1"/>
  <c r="M479" i="2" s="1"/>
  <c r="L494" i="2"/>
  <c r="M494" i="2" s="1"/>
  <c r="L710" i="2" l="1"/>
  <c r="M710" i="2" s="1"/>
  <c r="L701" i="2"/>
  <c r="M701" i="2" s="1"/>
  <c r="L585" i="2" l="1"/>
  <c r="M585" i="2" s="1"/>
  <c r="L1022" i="2"/>
  <c r="M1022" i="2" s="1"/>
  <c r="L881" i="2" l="1"/>
  <c r="M881" i="2" s="1"/>
  <c r="L935" i="2"/>
  <c r="M935" i="2" s="1"/>
  <c r="L80" i="2" l="1"/>
  <c r="M80" i="2" s="1"/>
  <c r="L61" i="2"/>
  <c r="M61" i="2" s="1"/>
  <c r="L536" i="2" l="1"/>
  <c r="M536" i="2" s="1"/>
  <c r="L671" i="2"/>
  <c r="M671" i="2" s="1"/>
  <c r="L256" i="2" l="1"/>
  <c r="M256" i="2" s="1"/>
  <c r="L267" i="2"/>
  <c r="M267" i="2" s="1"/>
  <c r="L389" i="2" l="1"/>
  <c r="M389" i="2" s="1"/>
  <c r="L392" i="2"/>
  <c r="M392" i="2" s="1"/>
  <c r="L191" i="2" l="1"/>
  <c r="M191" i="2" s="1"/>
  <c r="L330" i="2"/>
  <c r="M330" i="2" s="1"/>
  <c r="L456" i="2" l="1"/>
  <c r="M456" i="2" s="1"/>
  <c r="L37" i="2"/>
  <c r="M37" i="2" s="1"/>
  <c r="L958" i="2" l="1"/>
  <c r="M958" i="2" s="1"/>
  <c r="L811" i="2"/>
  <c r="M811" i="2" s="1"/>
  <c r="L995" i="2" l="1"/>
  <c r="M995" i="2" s="1"/>
  <c r="L81" i="2"/>
  <c r="M81" i="2" s="1"/>
  <c r="L445" i="2" l="1"/>
  <c r="M445" i="2" s="1"/>
  <c r="L28" i="2"/>
  <c r="M28" i="2" s="1"/>
  <c r="L702" i="2" l="1"/>
  <c r="M702" i="2" s="1"/>
  <c r="L787" i="2"/>
  <c r="M787" i="2" s="1"/>
  <c r="L152" i="2" l="1"/>
  <c r="M152" i="2" s="1"/>
  <c r="L1025" i="2"/>
  <c r="M1025" i="2" s="1"/>
  <c r="L616" i="2" l="1"/>
  <c r="M616" i="2" s="1"/>
  <c r="L85" i="2"/>
  <c r="M85" i="2" s="1"/>
  <c r="L420" i="2" l="1"/>
  <c r="M420" i="2" s="1"/>
  <c r="L29" i="2"/>
  <c r="M29" i="2" s="1"/>
  <c r="L714" i="2" l="1"/>
  <c r="M714" i="2" s="1"/>
  <c r="L289" i="2"/>
  <c r="M289" i="2" s="1"/>
  <c r="L577" i="2" l="1"/>
  <c r="M577" i="2" s="1"/>
  <c r="L973" i="2"/>
  <c r="M973" i="2" s="1"/>
  <c r="L853" i="2" l="1"/>
  <c r="M853" i="2" s="1"/>
  <c r="L993" i="2"/>
  <c r="M993" i="2" s="1"/>
  <c r="L886" i="2" l="1"/>
  <c r="M886" i="2" s="1"/>
  <c r="L681" i="2"/>
  <c r="M681" i="2" s="1"/>
  <c r="L788" i="2" l="1"/>
  <c r="M788" i="2" s="1"/>
  <c r="L140" i="2"/>
  <c r="M140" i="2" s="1"/>
  <c r="L697" i="2" l="1"/>
  <c r="M697" i="2" s="1"/>
  <c r="L213" i="2"/>
  <c r="M213" i="2" s="1"/>
  <c r="L551" i="2" l="1"/>
  <c r="M551" i="2" s="1"/>
  <c r="L325" i="2"/>
  <c r="M325" i="2" s="1"/>
  <c r="L1062" i="2" l="1"/>
  <c r="M1062" i="2" s="1"/>
  <c r="L421" i="2"/>
  <c r="M421" i="2" s="1"/>
  <c r="L1052" i="2" l="1"/>
  <c r="M1052" i="2" s="1"/>
  <c r="L492" i="2"/>
  <c r="M492" i="2" s="1"/>
  <c r="L226" i="2" l="1"/>
  <c r="M226" i="2" s="1"/>
  <c r="L985" i="2"/>
  <c r="M985" i="2" s="1"/>
  <c r="L703" i="2" l="1"/>
  <c r="M703" i="2" s="1"/>
  <c r="L938" i="2"/>
  <c r="M938" i="2" s="1"/>
  <c r="L257" i="2" l="1"/>
  <c r="M257" i="2" s="1"/>
  <c r="L558" i="2"/>
  <c r="M558" i="2" s="1"/>
  <c r="L722" i="2" l="1"/>
  <c r="M722" i="2" s="1"/>
  <c r="L552" i="2"/>
  <c r="M552" i="2" s="1"/>
  <c r="L518" i="2" l="1"/>
  <c r="M518" i="2" s="1"/>
  <c r="L950" i="2"/>
  <c r="M950" i="2" s="1"/>
  <c r="L53" i="2" l="1"/>
  <c r="M53" i="2" s="1"/>
  <c r="L1050" i="2"/>
  <c r="M1050" i="2" s="1"/>
  <c r="L278" i="2" l="1"/>
  <c r="M278" i="2" s="1"/>
  <c r="L665" i="2"/>
  <c r="M665" i="2" s="1"/>
  <c r="L163" i="2" l="1"/>
  <c r="M163" i="2" s="1"/>
  <c r="L641" i="2"/>
  <c r="M641" i="2" s="1"/>
  <c r="L953" i="2" l="1"/>
  <c r="M953" i="2" s="1"/>
  <c r="L432" i="2"/>
  <c r="M432" i="2" s="1"/>
  <c r="L31" i="2" l="1"/>
  <c r="M31" i="2" s="1"/>
  <c r="L1068" i="2"/>
  <c r="M1068" i="2" s="1"/>
  <c r="L220" i="2" l="1"/>
  <c r="M220" i="2" s="1"/>
  <c r="L578" i="2"/>
  <c r="M578" i="2" s="1"/>
  <c r="L234" i="2" l="1"/>
  <c r="M234" i="2" s="1"/>
  <c r="L743" i="2"/>
  <c r="M743" i="2" s="1"/>
  <c r="L295" i="2" l="1"/>
  <c r="M295" i="2" s="1"/>
  <c r="L499" i="2"/>
  <c r="M499" i="2" s="1"/>
  <c r="L292" i="2" l="1"/>
  <c r="M292" i="2" s="1"/>
  <c r="L38" i="2"/>
  <c r="M38" i="2" s="1"/>
  <c r="L826" i="2" l="1"/>
  <c r="M826" i="2" s="1"/>
  <c r="L105" i="2"/>
  <c r="M105" i="2" s="1"/>
  <c r="L679" i="2" l="1"/>
  <c r="M679" i="2" s="1"/>
  <c r="L351" i="2"/>
  <c r="M351" i="2" s="1"/>
  <c r="L92" i="2" l="1"/>
  <c r="M92" i="2" s="1"/>
  <c r="L793" i="2"/>
  <c r="M793" i="2" s="1"/>
  <c r="L789" i="2" l="1"/>
  <c r="M789" i="2" s="1"/>
  <c r="L932" i="2"/>
  <c r="M932" i="2" s="1"/>
  <c r="L875" i="2" l="1"/>
  <c r="M875" i="2" s="1"/>
  <c r="L307" i="2"/>
  <c r="M307" i="2" s="1"/>
  <c r="L812" i="2" l="1"/>
  <c r="M812" i="2" s="1"/>
  <c r="L770" i="2"/>
  <c r="M770" i="2" s="1"/>
  <c r="L490" i="2" l="1"/>
  <c r="M490" i="2" s="1"/>
  <c r="L657" i="2"/>
  <c r="M657" i="2" s="1"/>
  <c r="L352" i="2" l="1"/>
  <c r="M352" i="2" s="1"/>
  <c r="L291" i="2"/>
  <c r="M291" i="2" s="1"/>
  <c r="L112" i="2" l="1"/>
  <c r="M112" i="2" s="1"/>
  <c r="L866" i="2"/>
  <c r="M866" i="2" s="1"/>
  <c r="L899" i="2" l="1"/>
  <c r="M899" i="2" s="1"/>
  <c r="L513" i="2"/>
  <c r="M513" i="2" s="1"/>
  <c r="L1100" i="2" l="1"/>
  <c r="M1100" i="2" s="1"/>
  <c r="L21" i="2"/>
  <c r="M21" i="2" s="1"/>
  <c r="L819" i="2" l="1"/>
  <c r="M819" i="2" s="1"/>
  <c r="L642" i="2"/>
  <c r="M642" i="2" s="1"/>
  <c r="L385" i="2" l="1"/>
  <c r="M385" i="2" s="1"/>
  <c r="L296" i="2"/>
  <c r="M296" i="2" s="1"/>
  <c r="L343" i="2" l="1"/>
  <c r="M343" i="2" s="1"/>
  <c r="L1048" i="2"/>
  <c r="M1048" i="2" s="1"/>
  <c r="L124" i="2" l="1"/>
  <c r="M124" i="2" s="1"/>
  <c r="L586" i="2"/>
  <c r="M586" i="2" s="1"/>
  <c r="L1018" i="2" l="1"/>
  <c r="M1018" i="2" s="1"/>
  <c r="L764" i="2"/>
  <c r="M764" i="2" s="1"/>
  <c r="L559" i="2" l="1"/>
  <c r="M559" i="2" s="1"/>
  <c r="L548" i="2"/>
  <c r="M548" i="2" s="1"/>
  <c r="L101" i="2" l="1"/>
  <c r="M101" i="2" s="1"/>
  <c r="L42" i="2"/>
  <c r="M42" i="2" s="1"/>
  <c r="L986" i="2" l="1"/>
  <c r="M986" i="2" s="1"/>
  <c r="L65" i="2"/>
  <c r="M65" i="2" s="1"/>
  <c r="L227" i="2" l="1"/>
  <c r="M227" i="2" s="1"/>
  <c r="L169" i="2"/>
  <c r="M169" i="2" s="1"/>
  <c r="L744" i="2" l="1"/>
  <c r="M744" i="2" s="1"/>
  <c r="L297" i="2"/>
  <c r="M297" i="2" s="1"/>
  <c r="L682" i="2" l="1"/>
  <c r="M682" i="2" s="1"/>
  <c r="L521" i="2"/>
  <c r="M521" i="2" s="1"/>
  <c r="L533" i="2" l="1"/>
  <c r="M533" i="2" s="1"/>
  <c r="L308" i="2"/>
  <c r="M308" i="2" s="1"/>
  <c r="L634" i="2" l="1"/>
  <c r="M634" i="2" s="1"/>
  <c r="L747" i="2"/>
  <c r="M747" i="2" s="1"/>
  <c r="L783" i="2" l="1"/>
  <c r="M783" i="2" s="1"/>
  <c r="L918" i="2"/>
  <c r="M918" i="2" s="1"/>
  <c r="L882" i="2" l="1"/>
  <c r="M882" i="2" s="1"/>
  <c r="L82" i="2"/>
  <c r="M82" i="2" s="1"/>
  <c r="L32" i="2" l="1"/>
  <c r="M32" i="2" s="1"/>
  <c r="L165" i="2"/>
  <c r="M165" i="2" s="1"/>
  <c r="L858" i="2" l="1"/>
  <c r="M858" i="2" s="1"/>
  <c r="L587" i="2"/>
  <c r="M587" i="2" s="1"/>
  <c r="L534" i="2" l="1"/>
  <c r="M534" i="2" s="1"/>
  <c r="L464" i="2"/>
  <c r="M464" i="2" s="1"/>
  <c r="L891" i="2" l="1"/>
  <c r="M891" i="2" s="1"/>
  <c r="L549" i="2"/>
  <c r="M549" i="2" s="1"/>
  <c r="L311" i="2" l="1"/>
  <c r="M311" i="2" s="1"/>
  <c r="L141" i="2"/>
  <c r="M141" i="2" s="1"/>
  <c r="L815" i="2" l="1"/>
  <c r="M815" i="2" s="1"/>
  <c r="L734" i="2"/>
  <c r="M734" i="2" s="1"/>
  <c r="L33" i="2" l="1"/>
  <c r="M33" i="2" s="1"/>
  <c r="L221" i="2"/>
  <c r="M221" i="2" s="1"/>
  <c r="L726" i="2" l="1"/>
  <c r="M726" i="2" s="1"/>
  <c r="L588" i="2"/>
  <c r="M588" i="2" s="1"/>
  <c r="L690" i="2" l="1"/>
  <c r="M690" i="2" s="1"/>
  <c r="L166" i="2"/>
  <c r="M166" i="2" s="1"/>
  <c r="L374" i="2" l="1"/>
  <c r="M374" i="2" s="1"/>
  <c r="L72" i="2"/>
  <c r="M72" i="2" s="1"/>
  <c r="L1070" i="2" l="1"/>
  <c r="M1070" i="2" s="1"/>
  <c r="L478" i="2"/>
  <c r="M478" i="2" s="1"/>
  <c r="L715" i="2" l="1"/>
  <c r="M715" i="2" s="1"/>
  <c r="L382" i="2"/>
  <c r="M382" i="2" s="1"/>
  <c r="L1077" i="2" l="1"/>
  <c r="M1077" i="2" s="1"/>
  <c r="L1010" i="2"/>
  <c r="M1010" i="2" s="1"/>
  <c r="L452" i="2" l="1"/>
  <c r="M452" i="2" s="1"/>
  <c r="L605" i="2"/>
  <c r="M605" i="2" s="1"/>
  <c r="L194" i="2" l="1"/>
  <c r="M194" i="2" s="1"/>
  <c r="L1033" i="2"/>
  <c r="M1033" i="2" s="1"/>
  <c r="L658" i="2" l="1"/>
  <c r="M658" i="2" s="1"/>
  <c r="L22" i="2"/>
  <c r="M22" i="2" s="1"/>
  <c r="L1013" i="2" l="1"/>
  <c r="M1013" i="2" s="1"/>
  <c r="L102" i="2"/>
  <c r="M102" i="2" s="1"/>
  <c r="L341" i="2" l="1"/>
  <c r="M341" i="2" s="1"/>
  <c r="L428" i="2"/>
  <c r="M428" i="2" s="1"/>
  <c r="L496" i="2" l="1"/>
  <c r="M496" i="2" s="1"/>
  <c r="L560" i="2"/>
  <c r="M560" i="2" s="1"/>
  <c r="L366" i="2" l="1"/>
  <c r="M366" i="2" s="1"/>
  <c r="L553" i="2"/>
  <c r="M553" i="2" s="1"/>
  <c r="L320" i="2" l="1"/>
  <c r="M320" i="2" s="1"/>
  <c r="L1029" i="2"/>
  <c r="M1029" i="2" s="1"/>
  <c r="L39" i="2" l="1"/>
  <c r="M39" i="2" s="1"/>
  <c r="L94" i="2"/>
  <c r="M94" i="2" s="1"/>
  <c r="L510" i="2" l="1"/>
  <c r="M510" i="2" s="1"/>
  <c r="L453" i="2"/>
  <c r="M453" i="2" s="1"/>
  <c r="L1004" i="2" l="1"/>
  <c r="M1004" i="2" s="1"/>
  <c r="L908" i="2"/>
  <c r="M908" i="2" s="1"/>
  <c r="L698" i="2" l="1"/>
  <c r="M698" i="2" s="1"/>
  <c r="L433" i="2"/>
  <c r="M433" i="2" s="1"/>
  <c r="L1102" i="2" l="1"/>
  <c r="M1102" i="2" s="1"/>
  <c r="L554" i="2"/>
  <c r="M554" i="2" s="1"/>
  <c r="L999" i="2" l="1"/>
  <c r="M999" i="2" s="1"/>
  <c r="L998" i="2"/>
  <c r="M998" i="2" s="1"/>
  <c r="L321" i="2" l="1"/>
  <c r="M321" i="2" s="1"/>
  <c r="L195" i="2"/>
  <c r="M195" i="2" s="1"/>
  <c r="L462" i="2" l="1"/>
  <c r="M462" i="2" s="1"/>
  <c r="L996" i="2"/>
  <c r="M996" i="2" s="1"/>
  <c r="L951" i="2" l="1"/>
  <c r="M951" i="2" s="1"/>
  <c r="L1000" i="2"/>
  <c r="M1000" i="2" s="1"/>
  <c r="L150" i="2" l="1"/>
  <c r="M150" i="2" s="1"/>
  <c r="L688" i="2"/>
  <c r="M688" i="2" s="1"/>
  <c r="L680" i="2" l="1"/>
  <c r="M680" i="2" s="1"/>
  <c r="L401" i="2"/>
  <c r="M401" i="2" s="1"/>
  <c r="L131" i="2" l="1"/>
  <c r="M131" i="2" s="1"/>
  <c r="L250" i="2"/>
  <c r="M250" i="2" s="1"/>
  <c r="L15" i="2" l="1"/>
  <c r="M15" i="2" s="1"/>
  <c r="L939" i="2"/>
  <c r="M939" i="2" s="1"/>
  <c r="L806" i="2" l="1"/>
  <c r="M806" i="2" s="1"/>
  <c r="L666" i="2"/>
  <c r="M666" i="2" s="1"/>
  <c r="L43" i="2" l="1"/>
  <c r="M43" i="2" s="1"/>
  <c r="L233" i="2"/>
  <c r="M233" i="2" s="1"/>
  <c r="L989" i="2" l="1"/>
  <c r="M989" i="2" s="1"/>
  <c r="L1054" i="2"/>
  <c r="M1054" i="2" s="1"/>
  <c r="L751" i="2" l="1"/>
  <c r="M751" i="2" s="1"/>
  <c r="L460" i="2"/>
  <c r="M460" i="2" s="1"/>
  <c r="L974" i="2" l="1"/>
  <c r="M974" i="2" s="1"/>
  <c r="L393" i="2"/>
  <c r="M393" i="2" s="1"/>
  <c r="L876" i="2" l="1"/>
  <c r="M876" i="2" s="1"/>
  <c r="L30" i="2"/>
  <c r="M30" i="2" s="1"/>
  <c r="L192" i="2" l="1"/>
  <c r="M192" i="2" s="1"/>
  <c r="L270" i="2"/>
  <c r="M270" i="2" s="1"/>
  <c r="L88" i="2" l="1"/>
  <c r="M88" i="2" s="1"/>
  <c r="L537" i="2"/>
  <c r="M537" i="2" s="1"/>
  <c r="L370" i="2" l="1"/>
  <c r="M370" i="2" s="1"/>
  <c r="L274" i="2"/>
  <c r="M274" i="2" s="1"/>
  <c r="L500" i="2" l="1"/>
  <c r="M500" i="2" s="1"/>
  <c r="L672" i="2"/>
  <c r="M672" i="2" s="1"/>
  <c r="L181" i="2" l="1"/>
  <c r="M181" i="2" s="1"/>
  <c r="L694" i="2"/>
  <c r="M694" i="2" s="1"/>
  <c r="L380" i="2" l="1"/>
  <c r="M380" i="2" s="1"/>
  <c r="L506" i="2"/>
  <c r="M506" i="2" s="1"/>
  <c r="L402" i="2" l="1"/>
  <c r="M402" i="2" s="1"/>
  <c r="L776" i="2"/>
  <c r="M776" i="2" s="1"/>
  <c r="L434" i="2" l="1"/>
  <c r="M434" i="2" s="1"/>
  <c r="L182" i="2"/>
  <c r="M182" i="2" s="1"/>
  <c r="L1066" i="2" l="1"/>
  <c r="M1066" i="2" s="1"/>
  <c r="L54" i="2"/>
  <c r="M54" i="2" s="1"/>
  <c r="L106" i="2" l="1"/>
  <c r="M106" i="2" s="1"/>
  <c r="L40" i="2"/>
  <c r="M40" i="2" s="1"/>
  <c r="L390" i="2" l="1"/>
  <c r="M390" i="2" s="1"/>
  <c r="L603" i="2"/>
  <c r="M603" i="2" s="1"/>
  <c r="L312" i="2" l="1"/>
  <c r="M312" i="2" s="1"/>
  <c r="L465" i="2"/>
  <c r="M465" i="2" s="1"/>
  <c r="L643" i="2" l="1"/>
  <c r="M643" i="2" s="1"/>
  <c r="L900" i="2"/>
  <c r="M900" i="2" s="1"/>
  <c r="L1106" i="2" l="1"/>
  <c r="M1106" i="2" s="1"/>
  <c r="L936" i="2"/>
  <c r="M936" i="2" s="1"/>
  <c r="L1019" i="2" l="1"/>
  <c r="M1019" i="2" s="1"/>
  <c r="L98" i="2"/>
  <c r="M98" i="2" s="1"/>
  <c r="L313" i="2" l="1"/>
  <c r="M313" i="2" s="1"/>
  <c r="L170" i="2"/>
  <c r="M170" i="2" s="1"/>
  <c r="L1014" i="2" l="1"/>
  <c r="M1014" i="2" s="1"/>
  <c r="L668" i="2"/>
  <c r="M668" i="2" s="1"/>
  <c r="L555" i="2" l="1"/>
  <c r="M555" i="2" s="1"/>
  <c r="L204" i="2"/>
  <c r="M204" i="2" s="1"/>
  <c r="L929" i="2" l="1"/>
  <c r="M929" i="2" s="1"/>
  <c r="L909" i="2"/>
  <c r="M909" i="2" s="1"/>
  <c r="L704" i="2" l="1"/>
  <c r="M704" i="2" s="1"/>
  <c r="L978" i="2"/>
  <c r="M978" i="2" s="1"/>
  <c r="L326" i="2" l="1"/>
  <c r="M326" i="2" s="1"/>
  <c r="L197" i="2"/>
  <c r="M197" i="2" s="1"/>
  <c r="L167" i="2" l="1"/>
  <c r="M167" i="2" s="1"/>
  <c r="L198" i="2"/>
  <c r="M198" i="2" s="1"/>
  <c r="L532" i="2" l="1"/>
  <c r="M532" i="2" s="1"/>
  <c r="L923" i="2"/>
  <c r="M923" i="2" s="1"/>
  <c r="L386" i="2" l="1"/>
  <c r="M386" i="2" s="1"/>
  <c r="L659" i="2"/>
  <c r="M659" i="2" s="1"/>
  <c r="L83" i="2" l="1"/>
  <c r="M83" i="2" s="1"/>
  <c r="L797" i="2"/>
  <c r="M797" i="2" s="1"/>
  <c r="L1083" i="2" l="1"/>
  <c r="M1083" i="2" s="1"/>
  <c r="L525" i="2"/>
  <c r="M525" i="2" s="1"/>
  <c r="L727" i="2" l="1"/>
  <c r="M727" i="2" s="1"/>
  <c r="L735" i="2"/>
  <c r="M735" i="2" s="1"/>
  <c r="L86" i="2" l="1"/>
  <c r="M86" i="2" s="1"/>
  <c r="L1026" i="2"/>
  <c r="M1026" i="2" s="1"/>
  <c r="L654" i="2" l="1"/>
  <c r="M654" i="2" s="1"/>
  <c r="L44" i="2"/>
  <c r="M44" i="2" s="1"/>
  <c r="L527" i="2" l="1"/>
  <c r="M527" i="2" s="1"/>
  <c r="L251" i="2"/>
  <c r="M251" i="2" s="1"/>
  <c r="L740" i="2" l="1"/>
  <c r="M740" i="2" s="1"/>
  <c r="L594" i="2"/>
  <c r="M594" i="2" s="1"/>
  <c r="L407" i="2" l="1"/>
  <c r="M407" i="2" s="1"/>
  <c r="L485" i="2"/>
  <c r="M485" i="2" s="1"/>
  <c r="L813" i="2" l="1"/>
  <c r="M813" i="2" s="1"/>
  <c r="L242" i="2"/>
  <c r="M242" i="2" s="1"/>
  <c r="L924" i="2" l="1"/>
  <c r="M924" i="2" s="1"/>
  <c r="L705" i="2"/>
  <c r="M705" i="2" s="1"/>
  <c r="L209" i="2" l="1"/>
  <c r="M209" i="2" s="1"/>
  <c r="L426" i="2"/>
  <c r="M426" i="2" s="1"/>
  <c r="L447" i="2" l="1"/>
  <c r="M447" i="2" s="1"/>
  <c r="L695" i="2"/>
  <c r="M695" i="2" s="1"/>
  <c r="L132" i="2" l="1"/>
  <c r="M132" i="2" s="1"/>
  <c r="L103" i="2"/>
  <c r="M103" i="2" s="1"/>
  <c r="L785" i="2" l="1"/>
  <c r="M785" i="2" s="1"/>
  <c r="L55" i="2"/>
  <c r="M55" i="2" s="1"/>
  <c r="L804" i="2" l="1"/>
  <c r="M804" i="2" s="1"/>
  <c r="L258" i="2"/>
  <c r="M258" i="2" s="1"/>
  <c r="L142" i="2" l="1"/>
  <c r="M142" i="2" s="1"/>
  <c r="L271" i="2"/>
  <c r="M271" i="2" s="1"/>
  <c r="L644" i="2" l="1"/>
  <c r="M644" i="2" s="1"/>
  <c r="L476" i="2"/>
  <c r="M476" i="2" s="1"/>
  <c r="L519" i="2" l="1"/>
  <c r="M519" i="2" s="1"/>
  <c r="L673" i="2"/>
  <c r="M673" i="2" s="1"/>
  <c r="L538" i="2" l="1"/>
  <c r="M538" i="2" s="1"/>
  <c r="L1035" i="2"/>
  <c r="M1035" i="2" s="1"/>
  <c r="L133" i="2" l="1"/>
  <c r="M133" i="2" s="1"/>
  <c r="L62" i="2"/>
  <c r="M62" i="2" s="1"/>
  <c r="L647" i="2" l="1"/>
  <c r="M647" i="2" s="1"/>
  <c r="L801" i="2"/>
  <c r="M801" i="2" s="1"/>
  <c r="L63" i="2" l="1"/>
  <c r="M63" i="2" s="1"/>
  <c r="L975" i="2"/>
  <c r="M975" i="2" s="1"/>
  <c r="L892" i="2" l="1"/>
  <c r="M892" i="2" s="1"/>
  <c r="L435" i="2"/>
  <c r="M435" i="2" s="1"/>
  <c r="L919" i="2" l="1"/>
  <c r="M919" i="2" s="1"/>
  <c r="L887" i="2"/>
  <c r="M887" i="2" s="1"/>
  <c r="L89" i="2" l="1"/>
  <c r="M89" i="2" s="1"/>
  <c r="L773" i="2"/>
  <c r="M773" i="2" s="1"/>
  <c r="L888" i="2" l="1"/>
  <c r="M888" i="2" s="1"/>
  <c r="L322" i="2"/>
  <c r="M322" i="2" s="1"/>
  <c r="L210" i="2" l="1"/>
  <c r="M210" i="2" s="1"/>
  <c r="L736" i="2"/>
  <c r="M736" i="2" s="1"/>
  <c r="L1103" i="2" l="1"/>
  <c r="M1103" i="2" s="1"/>
  <c r="L107" i="2"/>
  <c r="M107" i="2" s="1"/>
  <c r="L1043" i="2" l="1"/>
  <c r="M1043" i="2" s="1"/>
  <c r="L457" i="2"/>
  <c r="M457" i="2" s="1"/>
  <c r="L52" i="2" l="1"/>
  <c r="M52" i="2" s="1"/>
  <c r="L1030" i="2"/>
  <c r="M1030" i="2" s="1"/>
  <c r="L807" i="2" l="1"/>
  <c r="M807" i="2" s="1"/>
  <c r="L275" i="2"/>
  <c r="M275" i="2" s="1"/>
  <c r="L383" i="2" l="1"/>
  <c r="M383" i="2" s="1"/>
  <c r="L798" i="2"/>
  <c r="M798" i="2" s="1"/>
  <c r="L871" i="2" l="1"/>
  <c r="M871" i="2" s="1"/>
  <c r="L56" i="2"/>
  <c r="M56" i="2" s="1"/>
  <c r="L685" i="2" l="1"/>
  <c r="M685" i="2" s="1"/>
  <c r="L411" i="2"/>
  <c r="M411" i="2" s="1"/>
  <c r="L879" i="2" l="1"/>
  <c r="M879" i="2" s="1"/>
  <c r="L261" i="2"/>
  <c r="M261" i="2" s="1"/>
  <c r="L146" i="2" l="1"/>
  <c r="M146" i="2" s="1"/>
  <c r="L398" i="2"/>
  <c r="M398" i="2" s="1"/>
  <c r="L822" i="2" l="1"/>
  <c r="M822" i="2" s="1"/>
  <c r="L997" i="2"/>
  <c r="M997" i="2" s="1"/>
  <c r="L243" i="2" l="1"/>
  <c r="M243" i="2" s="1"/>
  <c r="L639" i="2"/>
  <c r="M639" i="2" s="1"/>
  <c r="L354" i="2" l="1"/>
  <c r="M354" i="2" s="1"/>
  <c r="L272" i="2"/>
  <c r="M272" i="2" s="1"/>
  <c r="L595" i="2" l="1"/>
  <c r="M595" i="2" s="1"/>
  <c r="L327" i="2"/>
  <c r="M327" i="2" s="1"/>
  <c r="L582" i="2" l="1"/>
  <c r="M582" i="2" s="1"/>
  <c r="L716" i="2"/>
  <c r="M716" i="2" s="1"/>
  <c r="L1034" i="2" l="1"/>
  <c r="M1034" i="2" s="1"/>
  <c r="L230" i="2"/>
  <c r="M230" i="2" s="1"/>
  <c r="L309" i="2" l="1"/>
  <c r="M309" i="2" s="1"/>
  <c r="L725" i="2"/>
  <c r="M725" i="2" s="1"/>
  <c r="L199" i="2" l="1"/>
  <c r="M199" i="2" s="1"/>
  <c r="L49" i="2"/>
  <c r="M49" i="2" s="1"/>
  <c r="L596" i="2" l="1"/>
  <c r="M596" i="2" s="1"/>
  <c r="L412" i="2"/>
  <c r="M412" i="2" s="1"/>
  <c r="L58" i="2" l="1"/>
  <c r="M58" i="2" s="1"/>
  <c r="L171" i="2"/>
  <c r="M171" i="2" s="1"/>
  <c r="L649" i="2" l="1"/>
  <c r="M649" i="2" s="1"/>
  <c r="L268" i="2"/>
  <c r="M268" i="2" s="1"/>
  <c r="L334" i="2" l="1"/>
  <c r="M334" i="2" s="1"/>
  <c r="L298" i="2"/>
  <c r="M298" i="2" s="1"/>
  <c r="L706" i="2" l="1"/>
  <c r="M706" i="2" s="1"/>
  <c r="L907" i="2"/>
  <c r="M907" i="2" s="1"/>
  <c r="L491" i="2" l="1"/>
  <c r="M491" i="2" s="1"/>
  <c r="L1044" i="2"/>
  <c r="M1044" i="2" s="1"/>
  <c r="L200" i="2" l="1"/>
  <c r="M200" i="2" s="1"/>
  <c r="L522" i="2"/>
  <c r="M522" i="2" s="1"/>
  <c r="L408" i="2" l="1"/>
  <c r="M408" i="2" s="1"/>
  <c r="L413" i="2"/>
  <c r="M413" i="2" s="1"/>
  <c r="L1084" i="2" l="1"/>
  <c r="M1084" i="2" s="1"/>
  <c r="L523" i="2"/>
  <c r="M523" i="2" s="1"/>
  <c r="L143" i="2" l="1"/>
  <c r="M143" i="2" s="1"/>
  <c r="L205" i="2"/>
  <c r="M205" i="2" s="1"/>
  <c r="L954" i="2" l="1"/>
  <c r="M954" i="2" s="1"/>
  <c r="L799" i="2"/>
  <c r="M799" i="2" s="1"/>
  <c r="L830" i="2" l="1"/>
  <c r="M830" i="2" s="1"/>
  <c r="L507" i="2"/>
  <c r="M507" i="2" s="1"/>
  <c r="L259" i="2" l="1"/>
  <c r="M259" i="2" s="1"/>
  <c r="L235" i="2"/>
  <c r="M235" i="2" s="1"/>
  <c r="L323" i="2" l="1"/>
  <c r="M323" i="2" s="1"/>
  <c r="L980" i="2"/>
  <c r="M980" i="2" s="1"/>
  <c r="L1063" i="2" l="1"/>
  <c r="M1063" i="2" s="1"/>
  <c r="L128" i="2"/>
  <c r="M128" i="2" s="1"/>
  <c r="L543" i="2" l="1"/>
  <c r="M543" i="2" s="1"/>
  <c r="L645" i="2"/>
  <c r="M645" i="2" s="1"/>
  <c r="L889" i="2" l="1"/>
  <c r="M889" i="2" s="1"/>
  <c r="L196" i="2"/>
  <c r="M196" i="2" s="1"/>
  <c r="L850" i="2" l="1"/>
  <c r="M850" i="2" s="1"/>
  <c r="L186" i="2"/>
  <c r="M186" i="2" s="1"/>
  <c r="L910" i="2" l="1"/>
  <c r="M910" i="2" s="1"/>
  <c r="L514" i="2"/>
  <c r="M514" i="2" s="1"/>
  <c r="L990" i="2" l="1"/>
  <c r="M990" i="2" s="1"/>
  <c r="L883" i="2"/>
  <c r="M883" i="2" s="1"/>
  <c r="L511" i="2" l="1"/>
  <c r="M511" i="2" s="1"/>
  <c r="L215" i="2"/>
  <c r="M215" i="2" s="1"/>
  <c r="L842" i="2" l="1"/>
  <c r="M842" i="2" s="1"/>
  <c r="L1015" i="2"/>
  <c r="M1015" i="2" s="1"/>
  <c r="L622" i="2" l="1"/>
  <c r="M622" i="2" s="1"/>
  <c r="L159" i="2"/>
  <c r="M159" i="2" s="1"/>
  <c r="L1064" i="2" l="1"/>
  <c r="M1064" i="2" s="1"/>
  <c r="L667" i="2"/>
  <c r="M667" i="2" s="1"/>
  <c r="L468" i="2" l="1"/>
  <c r="M468" i="2" s="1"/>
  <c r="L686" i="2"/>
  <c r="M686" i="2" s="1"/>
  <c r="L699" i="2" l="1"/>
  <c r="M699" i="2" s="1"/>
  <c r="L550" i="2"/>
  <c r="M550" i="2" s="1"/>
  <c r="L961" i="2" l="1"/>
  <c r="M961" i="2" s="1"/>
  <c r="L99" i="2"/>
  <c r="M99" i="2" s="1"/>
  <c r="L1085" i="2" l="1"/>
  <c r="M1085" i="2" s="1"/>
  <c r="L524" i="2"/>
  <c r="M524" i="2" s="1"/>
  <c r="L568" i="2" l="1"/>
  <c r="M568" i="2" s="1"/>
  <c r="L547" i="2"/>
  <c r="M547" i="2" s="1"/>
  <c r="L403" i="2" l="1"/>
  <c r="M403" i="2" s="1"/>
  <c r="L765" i="2"/>
  <c r="M765" i="2" s="1"/>
  <c r="L1005" i="2" l="1"/>
  <c r="M1005" i="2" s="1"/>
  <c r="L790" i="2"/>
  <c r="M790" i="2" s="1"/>
  <c r="L231" i="2" l="1"/>
  <c r="M231" i="2" s="1"/>
  <c r="L75" i="2"/>
  <c r="M75" i="2" s="1"/>
  <c r="L501" i="2" l="1"/>
  <c r="M501" i="2" s="1"/>
  <c r="L66" i="2"/>
  <c r="M66" i="2" s="1"/>
  <c r="L222" i="2" l="1"/>
  <c r="M222" i="2" s="1"/>
  <c r="L867" i="2"/>
  <c r="M867" i="2" s="1"/>
  <c r="L302" i="2" l="1"/>
  <c r="M302" i="2" s="1"/>
  <c r="L962" i="2"/>
  <c r="M962" i="2" s="1"/>
  <c r="L67" i="2" l="1"/>
  <c r="M67" i="2" s="1"/>
  <c r="L774" i="2"/>
  <c r="M774" i="2" s="1"/>
  <c r="L246" i="2" l="1"/>
  <c r="M246" i="2" s="1"/>
  <c r="L1074" i="2"/>
  <c r="M1074" i="2" s="1"/>
  <c r="L223" i="2" l="1"/>
  <c r="M223" i="2" s="1"/>
  <c r="L748" i="2"/>
  <c r="M748" i="2" s="1"/>
  <c r="L903" i="2" l="1"/>
  <c r="M903" i="2" s="1"/>
  <c r="L422" i="2"/>
  <c r="M422" i="2" s="1"/>
  <c r="L23" i="2" l="1"/>
  <c r="M23" i="2" s="1"/>
  <c r="L528" i="2"/>
  <c r="M528" i="2" s="1"/>
  <c r="L371" i="2" l="1"/>
  <c r="M371" i="2" s="1"/>
  <c r="L565" i="2"/>
  <c r="M565" i="2" s="1"/>
  <c r="L831" i="2" l="1"/>
  <c r="M831" i="2" s="1"/>
  <c r="L224" i="2"/>
  <c r="M224" i="2" s="1"/>
  <c r="L1096" i="2" l="1"/>
  <c r="M1096" i="2" s="1"/>
  <c r="L423" i="2"/>
  <c r="M423" i="2" s="1"/>
  <c r="L1095" i="2" l="1"/>
  <c r="M1095" i="2" s="1"/>
  <c r="L691" i="2"/>
  <c r="M691" i="2" s="1"/>
  <c r="L458" i="2" l="1"/>
  <c r="M458" i="2" s="1"/>
  <c r="L335" i="2"/>
  <c r="M335" i="2" s="1"/>
  <c r="L711" i="2" l="1"/>
  <c r="M711" i="2" s="1"/>
  <c r="L483" i="2"/>
  <c r="M483" i="2" s="1"/>
  <c r="L73" i="2" l="1"/>
  <c r="M73" i="2" s="1"/>
  <c r="L90" i="2"/>
  <c r="M90" i="2" s="1"/>
  <c r="L561" i="2" l="1"/>
  <c r="M561" i="2" s="1"/>
  <c r="L214" i="2"/>
  <c r="M214" i="2" s="1"/>
  <c r="L368" i="2" l="1"/>
  <c r="M368" i="2" s="1"/>
  <c r="L118" i="2"/>
  <c r="M118" i="2" s="1"/>
  <c r="L378" i="2" l="1"/>
  <c r="M378" i="2" s="1"/>
  <c r="L1078" i="2"/>
  <c r="M1078" i="2" s="1"/>
  <c r="L1036" i="2" l="1"/>
  <c r="M1036" i="2" s="1"/>
  <c r="L827" i="2"/>
  <c r="M827" i="2" s="1"/>
  <c r="L717" i="2" l="1"/>
  <c r="M717" i="2" s="1"/>
  <c r="L749" i="2"/>
  <c r="M749" i="2" s="1"/>
  <c r="L1107" i="2" l="1"/>
  <c r="M1107" i="2" s="1"/>
  <c r="L96" i="2"/>
  <c r="M96" i="2" s="1"/>
  <c r="L427" i="2" l="1"/>
  <c r="M427" i="2" s="1"/>
  <c r="L429" i="2"/>
  <c r="M429" i="2" s="1"/>
  <c r="L147" i="2" l="1"/>
  <c r="M147" i="2" s="1"/>
  <c r="L676" i="2"/>
  <c r="M676" i="2" s="1"/>
  <c r="L136" i="2" l="1"/>
  <c r="M136" i="2" s="1"/>
  <c r="L303" i="2"/>
  <c r="M303" i="2" s="1"/>
  <c r="L1006" i="2" l="1"/>
  <c r="M1006" i="2" s="1"/>
  <c r="L508" i="2"/>
  <c r="M508" i="2" s="1"/>
  <c r="L153" i="2" l="1"/>
  <c r="M153" i="2" s="1"/>
  <c r="L68" i="2"/>
  <c r="M68" i="2" s="1"/>
  <c r="L598" i="2" l="1"/>
  <c r="M598" i="2" s="1"/>
  <c r="L125" i="2"/>
  <c r="M125" i="2" s="1"/>
  <c r="L945" i="2" l="1"/>
  <c r="M945" i="2" s="1"/>
  <c r="L689" i="2"/>
  <c r="M689" i="2" s="1"/>
  <c r="L157" i="2" l="1"/>
  <c r="M157" i="2" s="1"/>
  <c r="L484" i="2"/>
  <c r="M484" i="2" s="1"/>
  <c r="L591" i="2" l="1"/>
  <c r="M591" i="2" s="1"/>
  <c r="L983" i="2"/>
  <c r="M983" i="2" s="1"/>
  <c r="L927" i="2" l="1"/>
  <c r="M927" i="2" s="1"/>
  <c r="L606" i="2"/>
  <c r="M606" i="2" s="1"/>
  <c r="L1001" i="2" l="1"/>
  <c r="M1001" i="2" s="1"/>
  <c r="L597" i="2"/>
  <c r="M597" i="2" s="1"/>
  <c r="L137" i="2" l="1"/>
  <c r="M137" i="2" s="1"/>
  <c r="L293" i="2"/>
  <c r="M293" i="2" s="1"/>
  <c r="L526" i="2" l="1"/>
  <c r="M526" i="2" s="1"/>
  <c r="L151" i="2"/>
  <c r="M151" i="2" s="1"/>
  <c r="L294" i="2" l="1"/>
  <c r="M294" i="2" s="1"/>
  <c r="L613" i="2"/>
  <c r="M613" i="2" s="1"/>
  <c r="L391" i="2" l="1"/>
  <c r="M391" i="2" s="1"/>
  <c r="L515" i="2"/>
  <c r="M515" i="2" s="1"/>
  <c r="L339" i="2" l="1"/>
  <c r="M339" i="2" s="1"/>
  <c r="L372" i="2"/>
  <c r="M372" i="2" s="1"/>
  <c r="L1045" i="2" l="1"/>
  <c r="M1045" i="2" s="1"/>
  <c r="L1091" i="2"/>
  <c r="M1091" i="2" s="1"/>
  <c r="L820" i="2" l="1"/>
  <c r="M820" i="2" s="1"/>
  <c r="L486" i="2"/>
  <c r="M486" i="2" s="1"/>
  <c r="L683" i="2" l="1"/>
  <c r="M683" i="2" s="1"/>
  <c r="L556" i="2"/>
  <c r="M556" i="2" s="1"/>
  <c r="L1051" i="2" l="1"/>
  <c r="M1051" i="2" s="1"/>
  <c r="L154" i="2"/>
  <c r="M154" i="2" s="1"/>
  <c r="L835" i="2" l="1"/>
  <c r="M835" i="2" s="1"/>
  <c r="L893" i="2"/>
  <c r="M893" i="2" s="1"/>
  <c r="L836" i="2" l="1"/>
  <c r="M836" i="2" s="1"/>
  <c r="L737" i="2"/>
  <c r="M737" i="2" s="1"/>
  <c r="L890" i="2" l="1"/>
  <c r="M890" i="2" s="1"/>
  <c r="L575" i="2"/>
  <c r="M575" i="2" s="1"/>
  <c r="L650" i="2" l="1"/>
  <c r="M650" i="2" s="1"/>
  <c r="L851" i="2"/>
  <c r="M851" i="2" s="1"/>
  <c r="L263" i="2" l="1"/>
  <c r="M263" i="2" s="1"/>
  <c r="L976" i="2"/>
  <c r="M976" i="2" s="1"/>
  <c r="L718" i="2" l="1"/>
  <c r="M718" i="2" s="1"/>
  <c r="L651" i="2"/>
  <c r="M651" i="2" s="1"/>
  <c r="L632" i="2" l="1"/>
  <c r="M632" i="2" s="1"/>
  <c r="L767" i="2"/>
  <c r="M767" i="2" s="1"/>
  <c r="L1058" i="2" l="1"/>
  <c r="M1058" i="2" s="1"/>
  <c r="L24" i="2"/>
  <c r="M24" i="2" s="1"/>
  <c r="L201" i="2" l="1"/>
  <c r="M201" i="2" s="1"/>
  <c r="L758" i="2"/>
  <c r="M758" i="2" s="1"/>
  <c r="L741" i="2" l="1"/>
  <c r="M741" i="2" s="1"/>
  <c r="L757" i="2"/>
  <c r="M757" i="2" s="1"/>
  <c r="L621" i="2" l="1"/>
  <c r="M621" i="2" s="1"/>
  <c r="L1011" i="2"/>
  <c r="M1011" i="2" s="1"/>
  <c r="L440" i="2" l="1"/>
  <c r="M440" i="2" s="1"/>
  <c r="L646" i="2"/>
  <c r="M646" i="2" s="1"/>
  <c r="L414" i="2" l="1"/>
  <c r="M414" i="2" s="1"/>
  <c r="L894" i="2"/>
  <c r="M894" i="2" s="1"/>
  <c r="L448" i="2" l="1"/>
  <c r="M448" i="2" s="1"/>
  <c r="L176" i="2"/>
  <c r="M176" i="2" s="1"/>
  <c r="L135" i="2" l="1"/>
  <c r="M135" i="2" s="1"/>
  <c r="L868" i="2"/>
  <c r="M868" i="2" s="1"/>
  <c r="L95" i="2" l="1"/>
  <c r="M95" i="2" s="1"/>
  <c r="L269" i="2"/>
  <c r="M269" i="2" s="1"/>
  <c r="L394" i="2" l="1"/>
  <c r="M394" i="2" s="1"/>
  <c r="L415" i="2"/>
  <c r="M415" i="2" s="1"/>
  <c r="L1060" i="2" l="1"/>
  <c r="M1060" i="2" s="1"/>
  <c r="L119" i="2"/>
  <c r="M119" i="2" s="1"/>
  <c r="L1037" i="2" l="1"/>
  <c r="M1037" i="2" s="1"/>
  <c r="L629" i="2"/>
  <c r="M629" i="2" s="1"/>
  <c r="L977" i="2" l="1"/>
  <c r="M977" i="2" s="1"/>
  <c r="L633" i="2"/>
  <c r="M633" i="2" s="1"/>
  <c r="L71" i="2" l="1"/>
  <c r="M71" i="2" s="1"/>
  <c r="L16" i="2"/>
  <c r="M16" i="2" s="1"/>
  <c r="L126" i="2" l="1"/>
  <c r="M126" i="2" s="1"/>
  <c r="L895" i="2"/>
  <c r="M895" i="2" s="1"/>
  <c r="L823" i="2" l="1"/>
  <c r="M823" i="2" s="1"/>
  <c r="L395" i="2"/>
  <c r="M395" i="2" s="1"/>
  <c r="L959" i="2" l="1"/>
  <c r="M959" i="2" s="1"/>
  <c r="L828" i="2"/>
  <c r="M828" i="2" s="1"/>
  <c r="L960" i="2" l="1"/>
  <c r="M960" i="2" s="1"/>
  <c r="L911" i="2"/>
  <c r="M911" i="2" s="1"/>
  <c r="L502" i="2" l="1"/>
  <c r="M502" i="2" s="1"/>
  <c r="L282" i="2"/>
  <c r="M282" i="2" s="1"/>
  <c r="L627" i="2" l="1"/>
  <c r="M627" i="2" s="1"/>
  <c r="L942" i="2"/>
  <c r="M942" i="2" s="1"/>
  <c r="L264" i="2" l="1"/>
  <c r="M264" i="2" s="1"/>
  <c r="L503" i="2"/>
  <c r="M503" i="2" s="1"/>
  <c r="L1007" i="2" l="1"/>
  <c r="M1007" i="2" s="1"/>
  <c r="L64" i="2"/>
  <c r="M64" i="2" s="1"/>
  <c r="L504" i="2" l="1"/>
  <c r="M504" i="2" s="1"/>
  <c r="L236" i="2"/>
  <c r="M236" i="2" s="1"/>
  <c r="L177" i="2" l="1"/>
  <c r="M177" i="2" s="1"/>
  <c r="L664" i="2"/>
  <c r="M664" i="2" s="1"/>
  <c r="L1097" i="2" l="1"/>
  <c r="M1097" i="2" s="1"/>
  <c r="L707" i="2"/>
  <c r="M707" i="2" s="1"/>
  <c r="L279" i="2" l="1"/>
  <c r="M279" i="2" s="1"/>
  <c r="L206" i="2"/>
  <c r="M206" i="2" s="1"/>
  <c r="L138" i="2" l="1"/>
  <c r="M138" i="2" s="1"/>
  <c r="L692" i="2"/>
  <c r="M692" i="2" s="1"/>
  <c r="L93" i="2" l="1"/>
  <c r="M93" i="2" s="1"/>
  <c r="L981" i="2"/>
  <c r="M981" i="2" s="1"/>
  <c r="L599" i="2" l="1"/>
  <c r="M599" i="2" s="1"/>
  <c r="L1080" i="2"/>
  <c r="M1080" i="2" s="1"/>
  <c r="L557" i="2" l="1"/>
  <c r="M557" i="2" s="1"/>
  <c r="L387" i="2"/>
  <c r="M387" i="2" s="1"/>
  <c r="L1109" i="2" l="1"/>
  <c r="M1109" i="2" s="1"/>
  <c r="L791" i="2"/>
  <c r="M791" i="2" s="1"/>
  <c r="L731" i="2" l="1"/>
  <c r="M731" i="2" s="1"/>
  <c r="L113" i="2"/>
  <c r="M113" i="2" s="1"/>
  <c r="L617" i="2" l="1"/>
  <c r="M617" i="2" s="1"/>
  <c r="L1046" i="2"/>
  <c r="M1046" i="2" s="1"/>
  <c r="L359" i="2" l="1"/>
  <c r="M359" i="2" s="1"/>
  <c r="L912" i="2"/>
  <c r="M912" i="2" s="1"/>
  <c r="L470" i="2" l="1"/>
  <c r="M470" i="2" s="1"/>
  <c r="L76" i="2"/>
  <c r="M76" i="2" s="1"/>
  <c r="L454" i="2" l="1"/>
  <c r="M454" i="2" s="1"/>
  <c r="L248" i="2"/>
  <c r="M248" i="2" s="1"/>
  <c r="L120" i="2" l="1"/>
  <c r="M120" i="2" s="1"/>
  <c r="L864" i="2"/>
  <c r="M864" i="2" s="1"/>
  <c r="L768" i="2" l="1"/>
  <c r="M768" i="2" s="1"/>
  <c r="L45" i="2"/>
  <c r="M45" i="2" s="1"/>
  <c r="L620" i="2" l="1"/>
  <c r="M620" i="2" s="1"/>
  <c r="L738" i="2"/>
  <c r="M738" i="2" s="1"/>
  <c r="L1088" i="2" l="1"/>
  <c r="M1088" i="2" s="1"/>
  <c r="L777" i="2"/>
  <c r="M777" i="2" s="1"/>
  <c r="L564" i="2" l="1"/>
  <c r="M564" i="2" s="1"/>
  <c r="L1020" i="2"/>
  <c r="M1020" i="2" s="1"/>
  <c r="L1002" i="2" l="1"/>
  <c r="M1002" i="2" s="1"/>
  <c r="L340" i="2"/>
  <c r="M340" i="2" s="1"/>
  <c r="L34" i="2" l="1"/>
  <c r="M34" i="2" s="1"/>
  <c r="L1047" i="2"/>
  <c r="M1047" i="2" s="1"/>
  <c r="L780" i="2" l="1"/>
  <c r="M780" i="2" s="1"/>
  <c r="L775" i="2"/>
  <c r="M775" i="2" s="1"/>
  <c r="L1104" i="2" l="1"/>
  <c r="M1104" i="2" s="1"/>
  <c r="L566" i="2"/>
  <c r="M566" i="2" s="1"/>
  <c r="L970" i="2" l="1"/>
  <c r="M970" i="2" s="1"/>
  <c r="L662" i="2"/>
  <c r="M662" i="2" s="1"/>
  <c r="L837" i="2" l="1"/>
  <c r="M837" i="2" s="1"/>
  <c r="L781" i="2"/>
  <c r="M781" i="2" s="1"/>
  <c r="L304" i="2" l="1"/>
  <c r="M304" i="2" s="1"/>
  <c r="L1075" i="2"/>
  <c r="M1075" i="2" s="1"/>
  <c r="L763" i="2" l="1"/>
  <c r="M763" i="2" s="1"/>
  <c r="L583" i="2"/>
  <c r="M583" i="2" s="1"/>
  <c r="L247" i="2" l="1"/>
  <c r="M247" i="2" s="1"/>
  <c r="L913" i="2"/>
  <c r="M913" i="2" s="1"/>
  <c r="L869" i="2" l="1"/>
  <c r="M869" i="2" s="1"/>
  <c r="L971" i="2"/>
  <c r="M971" i="2" s="1"/>
  <c r="L1061" i="2" l="1"/>
  <c r="M1061" i="2" s="1"/>
  <c r="L160" i="2"/>
  <c r="M160" i="2" s="1"/>
  <c r="L567" i="2" l="1"/>
  <c r="M567" i="2" s="1"/>
  <c r="L1027" i="2"/>
  <c r="M1027" i="2" s="1"/>
  <c r="L914" i="2" l="1"/>
  <c r="M914" i="2" s="1"/>
  <c r="L750" i="2"/>
  <c r="M750" i="2" s="1"/>
  <c r="L355" i="2" l="1"/>
  <c r="M355" i="2" s="1"/>
  <c r="L487" i="2"/>
  <c r="M487" i="2" s="1"/>
  <c r="L766" i="2" l="1"/>
  <c r="M766" i="2" s="1"/>
  <c r="L396" i="2"/>
  <c r="M396" i="2" s="1"/>
  <c r="L59" i="2" l="1"/>
  <c r="M59" i="2" s="1"/>
  <c r="L324" i="2"/>
  <c r="M324" i="2" s="1"/>
  <c r="L299" i="2" l="1"/>
  <c r="M299" i="2" s="1"/>
  <c r="L870" i="2"/>
  <c r="M870" i="2" s="1"/>
  <c r="L897" i="2" l="1"/>
  <c r="M897" i="2" s="1"/>
  <c r="L904" i="2"/>
  <c r="M904" i="2" s="1"/>
  <c r="L987" i="2" l="1"/>
  <c r="M987" i="2" s="1"/>
  <c r="L580" i="2"/>
  <c r="M580" i="2" s="1"/>
  <c r="L792" i="2" l="1"/>
  <c r="M792" i="2" s="1"/>
  <c r="L60" i="2"/>
  <c r="M60" i="2" s="1"/>
  <c r="L693" i="2" l="1"/>
  <c r="M693" i="2" s="1"/>
  <c r="L529" i="2"/>
  <c r="M529" i="2" s="1"/>
  <c r="L404" i="2" l="1"/>
  <c r="M404" i="2" s="1"/>
  <c r="L473" i="2"/>
  <c r="M473" i="2" s="1"/>
  <c r="L873" i="2" l="1"/>
  <c r="M873" i="2" s="1"/>
  <c r="L129" i="2"/>
  <c r="M129" i="2" s="1"/>
  <c r="L896" i="2" l="1"/>
  <c r="M896" i="2" s="1"/>
  <c r="L843" i="2"/>
  <c r="M843" i="2" s="1"/>
  <c r="L441" i="2" l="1"/>
  <c r="M441" i="2" s="1"/>
  <c r="L290" i="2"/>
  <c r="M290" i="2" s="1"/>
  <c r="L1086" i="2" l="1"/>
  <c r="M1086" i="2" s="1"/>
  <c r="L1008" i="2"/>
  <c r="M1008" i="2" s="1"/>
  <c r="L17" i="2" l="1"/>
  <c r="M17" i="2" s="1"/>
  <c r="L1076" i="2"/>
  <c r="M1076" i="2" s="1"/>
  <c r="L589" i="2" l="1"/>
  <c r="M589" i="2" s="1"/>
  <c r="L437" i="2"/>
  <c r="M437" i="2" s="1"/>
  <c r="L18" i="2" l="1"/>
  <c r="M18" i="2" s="1"/>
  <c r="L854" i="2"/>
  <c r="M854" i="2" s="1"/>
  <c r="L795" i="2" l="1"/>
  <c r="M795" i="2" s="1"/>
  <c r="L252" i="2"/>
  <c r="M252" i="2" s="1"/>
  <c r="L443" i="2" l="1"/>
  <c r="M443" i="2" s="1"/>
  <c r="L640" i="2"/>
  <c r="M640" i="2" s="1"/>
  <c r="L442" i="2" l="1"/>
  <c r="M442" i="2" s="1"/>
  <c r="L480" i="2"/>
  <c r="M480" i="2" s="1"/>
  <c r="L607" i="2" l="1"/>
  <c r="M607" i="2" s="1"/>
  <c r="L237" i="2"/>
  <c r="M237" i="2" s="1"/>
  <c r="L838" i="2" l="1"/>
  <c r="M838" i="2" s="1"/>
  <c r="L608" i="2"/>
  <c r="M608" i="2" s="1"/>
  <c r="L121" i="2" l="1"/>
  <c r="M121" i="2" s="1"/>
  <c r="L283" i="2"/>
  <c r="M283" i="2" s="1"/>
  <c r="L202" i="2" l="1"/>
  <c r="M202" i="2" s="1"/>
  <c r="L249" i="2"/>
  <c r="M249" i="2" s="1"/>
  <c r="L1055" i="2" l="1"/>
  <c r="M1055" i="2" s="1"/>
  <c r="L19" i="2"/>
  <c r="M19" i="2" s="1"/>
  <c r="L955" i="2" l="1"/>
  <c r="M955" i="2" s="1"/>
  <c r="L336" i="2"/>
  <c r="M336" i="2" s="1"/>
  <c r="L940" i="2" l="1"/>
  <c r="M940" i="2" s="1"/>
  <c r="L108" i="2"/>
  <c r="M108" i="2" s="1"/>
  <c r="L238" i="2" l="1"/>
  <c r="M238" i="2" s="1"/>
  <c r="L148" i="2"/>
  <c r="M148" i="2" s="1"/>
  <c r="L47" i="2" l="1"/>
  <c r="M47" i="2" s="1"/>
  <c r="L353" i="2"/>
  <c r="M353" i="2" s="1"/>
  <c r="L874" i="2" l="1"/>
  <c r="M874" i="2" s="1"/>
  <c r="L1031" i="2"/>
  <c r="M1031" i="2" s="1"/>
  <c r="L344" i="2" l="1"/>
  <c r="M344" i="2" s="1"/>
  <c r="L342" i="2"/>
  <c r="M342" i="2" s="1"/>
  <c r="L57" i="2" l="1"/>
  <c r="M57" i="2" s="1"/>
  <c r="L956" i="2"/>
  <c r="M956" i="2" s="1"/>
  <c r="L877" i="2" l="1"/>
  <c r="M877" i="2" s="1"/>
  <c r="L232" i="2"/>
  <c r="M232" i="2" s="1"/>
  <c r="L943" i="2" l="1"/>
  <c r="M943" i="2" s="1"/>
  <c r="L449" i="2"/>
  <c r="M449" i="2" s="1"/>
  <c r="L1053" i="2" l="1"/>
  <c r="M1053" i="2" s="1"/>
  <c r="L1056" i="2"/>
  <c r="M1056" i="2" s="1"/>
  <c r="L345" i="2" l="1"/>
  <c r="M345" i="2" s="1"/>
  <c r="L719" i="2"/>
  <c r="M719" i="2" s="1"/>
  <c r="L379" i="2" l="1"/>
  <c r="M379" i="2" s="1"/>
  <c r="L164" i="2"/>
  <c r="M164" i="2" s="1"/>
  <c r="L1110" i="2" l="1"/>
  <c r="M1110" i="2" s="1"/>
  <c r="L948" i="2"/>
  <c r="M948" i="2" s="1"/>
  <c r="L964" i="2" l="1"/>
  <c r="M964" i="2" s="1"/>
  <c r="L610" i="2"/>
  <c r="M610" i="2" s="1"/>
  <c r="L752" i="2" l="1"/>
  <c r="M752" i="2" s="1"/>
  <c r="L648" i="2"/>
  <c r="M648" i="2" s="1"/>
  <c r="L69" i="2" l="1"/>
  <c r="M69" i="2" s="1"/>
  <c r="L847" i="2"/>
  <c r="M847" i="2" s="1"/>
  <c r="L663" i="2" l="1"/>
  <c r="M663" i="2" s="1"/>
  <c r="L450" i="2"/>
  <c r="M450" i="2" s="1"/>
  <c r="L901" i="2" l="1"/>
  <c r="M901" i="2" s="1"/>
  <c r="L430" i="2"/>
  <c r="M430" i="2" s="1"/>
  <c r="L618" i="2" l="1"/>
  <c r="M618" i="2" s="1"/>
  <c r="L477" i="2"/>
  <c r="M477" i="2" s="1"/>
  <c r="L225" i="2" l="1"/>
  <c r="M225" i="2" s="1"/>
  <c r="L459" i="2"/>
  <c r="M459" i="2" s="1"/>
  <c r="L925" i="2" l="1"/>
  <c r="M925" i="2" s="1"/>
  <c r="L139" i="2"/>
  <c r="M139" i="2" s="1"/>
  <c r="L276" i="2" l="1"/>
  <c r="M276" i="2" s="1"/>
  <c r="L451" i="2"/>
  <c r="M451" i="2" s="1"/>
  <c r="L808" i="2" l="1"/>
  <c r="M808" i="2" s="1"/>
  <c r="L1012" i="2"/>
  <c r="M1012" i="2" s="1"/>
  <c r="L684" i="2" l="1"/>
  <c r="M684" i="2" s="1"/>
  <c r="L630" i="2"/>
  <c r="M630" i="2" s="1"/>
  <c r="L48" i="2" l="1"/>
  <c r="M48" i="2" s="1"/>
  <c r="L920" i="2"/>
  <c r="M920" i="2" s="1"/>
  <c r="L74" i="2" l="1"/>
  <c r="M74" i="2" s="1"/>
  <c r="L623" i="2"/>
  <c r="M623" i="2" s="1"/>
  <c r="L172" i="2" l="1"/>
  <c r="M172" i="2" s="1"/>
  <c r="L655" i="2"/>
  <c r="M655" i="2" s="1"/>
  <c r="L592" i="2" l="1"/>
  <c r="M592" i="2" s="1"/>
  <c r="L409" i="2"/>
  <c r="M409" i="2" s="1"/>
  <c r="L193" i="2" l="1"/>
  <c r="M193" i="2" s="1"/>
  <c r="L109" i="2"/>
  <c r="M109" i="2" s="1"/>
  <c r="L1087" i="2" l="1"/>
  <c r="M1087" i="2" s="1"/>
  <c r="L114" i="2"/>
  <c r="M114" i="2" s="1"/>
  <c r="L952" i="2" l="1"/>
  <c r="M952" i="2" s="1"/>
  <c r="L1108" i="2"/>
  <c r="M1108" i="2" s="1"/>
  <c r="L416" i="2" l="1"/>
  <c r="M416" i="2" s="1"/>
  <c r="L446" i="2"/>
  <c r="M446" i="2" s="1"/>
  <c r="L173" i="2" l="1"/>
  <c r="M173" i="2" s="1"/>
  <c r="L745" i="2"/>
  <c r="M745" i="2" s="1"/>
  <c r="L604" i="2" l="1"/>
  <c r="M604" i="2" s="1"/>
  <c r="L516" i="2"/>
  <c r="M516" i="2" s="1"/>
  <c r="L399" i="2" l="1"/>
  <c r="M399" i="2" s="1"/>
  <c r="L1071" i="2"/>
  <c r="M1071" i="2" s="1"/>
  <c r="L905" i="2" l="1"/>
  <c r="M905" i="2" s="1"/>
  <c r="L546" i="2"/>
  <c r="M546" i="2" s="1"/>
  <c r="L611" i="2" l="1"/>
  <c r="M611" i="2" s="1"/>
  <c r="L902" i="2"/>
  <c r="M902" i="2" s="1"/>
  <c r="L933" i="2" l="1"/>
  <c r="M933" i="2" s="1"/>
  <c r="L498" i="2"/>
  <c r="M498" i="2" s="1"/>
  <c r="L988" i="2" l="1"/>
  <c r="M988" i="2" s="1"/>
  <c r="L367" i="2"/>
  <c r="M367" i="2" s="1"/>
  <c r="L405" i="2" l="1"/>
  <c r="M405" i="2" s="1"/>
  <c r="L431" i="2"/>
  <c r="M431" i="2" s="1"/>
  <c r="L436" i="2" l="1"/>
  <c r="M436" i="2" s="1"/>
  <c r="L122" i="2"/>
  <c r="M122" i="2" s="1"/>
  <c r="L1057" i="2" l="1"/>
  <c r="M1057" i="2" s="1"/>
  <c r="L384" i="2"/>
  <c r="M384" i="2" s="1"/>
  <c r="L1032" i="2" l="1"/>
  <c r="M1032" i="2" s="1"/>
  <c r="L155" i="2"/>
  <c r="M155" i="2" s="1"/>
  <c r="L759" i="2" l="1"/>
  <c r="M759" i="2" s="1"/>
  <c r="L505" i="2"/>
  <c r="M505" i="2" s="1"/>
  <c r="L884" i="2" l="1"/>
  <c r="M884" i="2" s="1"/>
  <c r="L859" i="2"/>
  <c r="M859" i="2" s="1"/>
  <c r="L280" i="2" l="1"/>
  <c r="M280" i="2" s="1"/>
  <c r="L253" i="2"/>
  <c r="M253" i="2" s="1"/>
  <c r="L375" i="2" l="1"/>
  <c r="M375" i="2" s="1"/>
  <c r="L829" i="2"/>
  <c r="M829" i="2" s="1"/>
  <c r="L852" i="2" l="1"/>
  <c r="M852" i="2" s="1"/>
  <c r="L761" i="2"/>
  <c r="M761" i="2" s="1"/>
  <c r="L174" i="2" l="1"/>
  <c r="M174" i="2" s="1"/>
  <c r="L824" i="2"/>
  <c r="M824" i="2" s="1"/>
  <c r="L35" i="2" l="1"/>
  <c r="M35" i="2" s="1"/>
  <c r="L328" i="2"/>
  <c r="M328" i="2" s="1"/>
  <c r="L860" i="2" l="1"/>
  <c r="M860" i="2" s="1"/>
  <c r="L149" i="2"/>
  <c r="M149" i="2" s="1"/>
  <c r="L161" i="2" l="1"/>
  <c r="M161" i="2" s="1"/>
  <c r="L872" i="2"/>
  <c r="M872" i="2" s="1"/>
  <c r="L677" i="2" l="1"/>
  <c r="M677" i="2" s="1"/>
  <c r="L739" i="2"/>
  <c r="M739" i="2" s="1"/>
  <c r="L424" i="2" l="1"/>
  <c r="M424" i="2" s="1"/>
  <c r="L628" i="2"/>
  <c r="M628" i="2" s="1"/>
  <c r="L130" i="2" l="1"/>
  <c r="M130" i="2" s="1"/>
  <c r="L678" i="2"/>
  <c r="M678" i="2" s="1"/>
  <c r="L928" i="2" l="1"/>
  <c r="M928" i="2" s="1"/>
  <c r="L41" i="2"/>
  <c r="M41" i="2" s="1"/>
  <c r="L520" i="2" l="1"/>
  <c r="M520" i="2" s="1"/>
  <c r="L1089" i="2"/>
  <c r="M1089" i="2" s="1"/>
  <c r="L346" i="2" l="1"/>
  <c r="M346" i="2" s="1"/>
  <c r="L410" i="2"/>
  <c r="M410" i="2" s="1"/>
  <c r="L1069" i="2" l="1"/>
  <c r="M1069" i="2" s="1"/>
  <c r="L14" i="2"/>
  <c r="M14" i="2" s="1"/>
  <c r="L187" i="2" l="1"/>
  <c r="M187" i="2" s="1"/>
  <c r="L216" i="2"/>
  <c r="M216" i="2" s="1"/>
  <c r="L228" i="2" l="1"/>
  <c r="M228" i="2" s="1"/>
  <c r="L848" i="2"/>
  <c r="M848" i="2" s="1"/>
  <c r="L110" i="2" l="1"/>
  <c r="M110" i="2" s="1"/>
  <c r="L350" i="2"/>
  <c r="M350" i="2" s="1"/>
  <c r="L360" i="2" l="1"/>
  <c r="M360" i="2" s="1"/>
  <c r="L600" i="2"/>
  <c r="M600" i="2" s="1"/>
  <c r="L687" i="2" l="1"/>
  <c r="M687" i="2" s="1"/>
  <c r="L1049" i="2"/>
  <c r="M1049" i="2" s="1"/>
  <c r="L541" i="2" l="1"/>
  <c r="M541" i="2" s="1"/>
  <c r="L926" i="2"/>
  <c r="M926" i="2" s="1"/>
  <c r="L782" i="2" l="1"/>
  <c r="M782" i="2" s="1"/>
  <c r="L481" i="2"/>
  <c r="M481" i="2" s="1"/>
  <c r="L544" i="2" l="1"/>
  <c r="M544" i="2" s="1"/>
  <c r="L742" i="2"/>
  <c r="M742" i="2" s="1"/>
  <c r="L361" i="2" l="1"/>
  <c r="M361" i="2" s="1"/>
  <c r="L134" i="2"/>
  <c r="M134" i="2" s="1"/>
  <c r="L158" i="2" l="1"/>
  <c r="M158" i="2" s="1"/>
  <c r="L347" i="2"/>
  <c r="M347" i="2" s="1"/>
  <c r="L318" i="2" l="1"/>
  <c r="M318" i="2" s="1"/>
  <c r="L619" i="2"/>
  <c r="M619" i="2" s="1"/>
  <c r="L175" i="2" l="1"/>
  <c r="M175" i="2" s="1"/>
  <c r="L244" i="2"/>
  <c r="M244" i="2" s="1"/>
  <c r="L489" i="2" l="1"/>
  <c r="M489" i="2" s="1"/>
  <c r="L832" i="2"/>
  <c r="M832" i="2" s="1"/>
  <c r="L488" i="2" l="1"/>
  <c r="M488" i="2" s="1"/>
  <c r="L624" i="2"/>
  <c r="M624" i="2" s="1"/>
  <c r="L844" i="2" l="1"/>
  <c r="M844" i="2" s="1"/>
  <c r="L856" i="2"/>
  <c r="M856" i="2" s="1"/>
  <c r="L821" i="2" l="1"/>
  <c r="M821" i="2" s="1"/>
  <c r="L314" i="2"/>
  <c r="M314" i="2" s="1"/>
  <c r="L363" i="2" l="1"/>
  <c r="M363" i="2" s="1"/>
  <c r="L1098" i="2"/>
  <c r="M1098" i="2" s="1"/>
  <c r="L337" i="2" l="1"/>
  <c r="M337" i="2" s="1"/>
  <c r="L674" i="2"/>
  <c r="M674" i="2" s="1"/>
  <c r="L963" i="2" l="1"/>
  <c r="M963" i="2" s="1"/>
  <c r="L36" i="2"/>
  <c r="M36" i="2" s="1"/>
  <c r="L898" i="2" l="1"/>
  <c r="M898" i="2" s="1"/>
  <c r="L635" i="2"/>
  <c r="M635" i="2" s="1"/>
  <c r="L376" i="2" l="1"/>
  <c r="M376" i="2" s="1"/>
  <c r="L455" i="2"/>
  <c r="M455" i="2" s="1"/>
  <c r="L25" i="2" l="1"/>
  <c r="M25" i="2" s="1"/>
  <c r="L809" i="2"/>
  <c r="M809" i="2" s="1"/>
  <c r="L723" i="2" l="1"/>
  <c r="M723" i="2" s="1"/>
  <c r="L915" i="2"/>
  <c r="M915" i="2" s="1"/>
  <c r="L569" i="2" l="1"/>
  <c r="M569" i="2" s="1"/>
  <c r="L265" i="2"/>
  <c r="M265" i="2" s="1"/>
  <c r="L1009" i="2" l="1"/>
  <c r="M1009" i="2" s="1"/>
  <c r="L1067" i="2"/>
  <c r="M1067" i="2" s="1"/>
  <c r="L833" i="2" l="1"/>
  <c r="M833" i="2" s="1"/>
  <c r="L965" i="2"/>
  <c r="M965" i="2" s="1"/>
  <c r="L497" i="2" l="1"/>
  <c r="M497" i="2" s="1"/>
  <c r="L1038" i="2"/>
  <c r="M1038" i="2" s="1"/>
  <c r="L800" i="2" l="1"/>
  <c r="M800" i="2" s="1"/>
  <c r="L417" i="2"/>
  <c r="M417" i="2" s="1"/>
  <c r="L660" i="2" l="1"/>
  <c r="M660" i="2" s="1"/>
  <c r="L601" i="2"/>
  <c r="M601" i="2" s="1"/>
  <c r="L517" i="2" l="1"/>
  <c r="M517" i="2" s="1"/>
  <c r="L814" i="2"/>
  <c r="M814" i="2" s="1"/>
  <c r="L612" i="2" l="1"/>
  <c r="M612" i="2" s="1"/>
  <c r="L1017" i="2"/>
  <c r="M1017" i="2" s="1"/>
  <c r="L771" i="2" l="1"/>
  <c r="M771" i="2" s="1"/>
  <c r="L1016" i="2"/>
  <c r="M1016" i="2" s="1"/>
  <c r="L636" i="2" l="1"/>
  <c r="M636" i="2" s="1"/>
  <c r="L966" i="2"/>
  <c r="M966" i="2" s="1"/>
  <c r="L625" i="2" l="1"/>
  <c r="M625" i="2" s="1"/>
  <c r="L1081" i="2"/>
  <c r="M1081" i="2" s="1"/>
  <c r="L262" i="2" l="1"/>
  <c r="M262" i="2" s="1"/>
  <c r="L712" i="2"/>
  <c r="M712" i="2" s="1"/>
  <c r="L991" i="2" l="1"/>
  <c r="M991" i="2" s="1"/>
  <c r="L979" i="2"/>
  <c r="M979" i="2" s="1"/>
  <c r="L530" i="2" l="1"/>
  <c r="M530" i="2" s="1"/>
  <c r="L144" i="2"/>
  <c r="M144" i="2" s="1"/>
  <c r="L570" i="2" l="1"/>
  <c r="M570" i="2" s="1"/>
  <c r="L338" i="2"/>
  <c r="M338" i="2" s="1"/>
  <c r="L784" i="2" l="1"/>
  <c r="M784" i="2" s="1"/>
  <c r="L972" i="2"/>
  <c r="M972" i="2" s="1"/>
  <c r="L364" i="2" l="1"/>
  <c r="M364" i="2" s="1"/>
  <c r="L576" i="2"/>
  <c r="M576" i="2" s="1"/>
  <c r="L104" i="2" l="1"/>
  <c r="M104" i="2" s="1"/>
  <c r="L266" i="2"/>
  <c r="M266" i="2" s="1"/>
  <c r="L300" i="2" l="1"/>
  <c r="M300" i="2" s="1"/>
  <c r="L183" i="2"/>
  <c r="M183" i="2" s="1"/>
  <c r="L969" i="2" l="1"/>
  <c r="M969" i="2" s="1"/>
  <c r="L418" i="2"/>
  <c r="M418" i="2" s="1"/>
  <c r="L656" i="2" l="1"/>
  <c r="M656" i="2" s="1"/>
  <c r="L184" i="2"/>
  <c r="M184" i="2" s="1"/>
  <c r="L365" i="2" l="1"/>
  <c r="M365" i="2" s="1"/>
  <c r="L539" i="2"/>
  <c r="M539" i="2" s="1"/>
  <c r="L316" i="2" l="1"/>
  <c r="M316" i="2" s="1"/>
  <c r="L816" i="2"/>
  <c r="M816" i="2" s="1"/>
  <c r="L315" i="2" l="1"/>
  <c r="M315" i="2" s="1"/>
  <c r="L1072" i="2"/>
  <c r="M1072" i="2" s="1"/>
  <c r="L957" i="2" l="1"/>
  <c r="M957" i="2" s="1"/>
  <c r="L755" i="2"/>
  <c r="M755" i="2" s="1"/>
  <c r="L769" i="2" l="1"/>
  <c r="M769" i="2" s="1"/>
  <c r="L626" i="2"/>
  <c r="M626" i="2" s="1"/>
  <c r="L906" i="2" l="1"/>
  <c r="M906" i="2" s="1"/>
  <c r="L356" i="2"/>
  <c r="M356" i="2" s="1"/>
  <c r="L286" i="2" l="1"/>
  <c r="M286" i="2" s="1"/>
  <c r="L87" i="2"/>
  <c r="M87" i="2" s="1"/>
  <c r="L284" i="2" l="1"/>
  <c r="M284" i="2" s="1"/>
  <c r="L188" i="2"/>
  <c r="M188" i="2" s="1"/>
  <c r="L211" i="2" l="1"/>
  <c r="M211" i="2" s="1"/>
  <c r="L305" i="2"/>
  <c r="M305" i="2" s="1"/>
  <c r="L260" i="2" l="1"/>
  <c r="M260" i="2" s="1"/>
  <c r="L584" i="2"/>
  <c r="M584" i="2" s="1"/>
  <c r="L509" i="2" l="1"/>
  <c r="M509" i="2" s="1"/>
  <c r="L652" i="2"/>
  <c r="M652" i="2" s="1"/>
  <c r="L145" i="2" l="1"/>
  <c r="M145" i="2" s="1"/>
  <c r="L602" i="2"/>
  <c r="M602" i="2" s="1"/>
  <c r="L756" i="2" l="1"/>
  <c r="M756" i="2" s="1"/>
  <c r="L373" i="2"/>
  <c r="M373" i="2" s="1"/>
  <c r="L994" i="2" l="1"/>
  <c r="M994" i="2" s="1"/>
  <c r="L579" i="2"/>
  <c r="M579" i="2" s="1"/>
  <c r="L179" i="2" l="1"/>
  <c r="M179" i="2" s="1"/>
  <c r="L212" i="2"/>
  <c r="M212" i="2" s="1"/>
  <c r="L1090" i="2" l="1"/>
  <c r="M1090" i="2" s="1"/>
  <c r="L466" i="2"/>
  <c r="M466" i="2" s="1"/>
  <c r="L207" i="2" l="1"/>
  <c r="M207" i="2" s="1"/>
  <c r="L493" i="2"/>
  <c r="M493" i="2" s="1"/>
  <c r="L471" i="2" l="1"/>
  <c r="M471" i="2" s="1"/>
  <c r="L1039" i="2"/>
  <c r="M1039" i="2" s="1"/>
  <c r="L482" i="2" l="1"/>
  <c r="M482" i="2" s="1"/>
  <c r="L839" i="2"/>
  <c r="M839" i="2" s="1"/>
  <c r="L189" i="2" l="1"/>
  <c r="M189" i="2" s="1"/>
  <c r="L217" i="2"/>
  <c r="M217" i="2" s="1"/>
  <c r="L438" i="2" l="1"/>
  <c r="M438" i="2" s="1"/>
  <c r="L20" i="2"/>
  <c r="M20" i="2" s="1"/>
  <c r="L916" i="2" l="1"/>
  <c r="M916" i="2" s="1"/>
  <c r="L861" i="2"/>
  <c r="M861" i="2" s="1"/>
  <c r="L180" i="2" l="1"/>
  <c r="M180" i="2" s="1"/>
  <c r="L772" i="2"/>
  <c r="M772" i="2" s="1"/>
  <c r="L949" i="2" l="1"/>
  <c r="M949" i="2" s="1"/>
  <c r="L388" i="2"/>
  <c r="M388" i="2" s="1"/>
  <c r="L78" i="2" l="1"/>
  <c r="M78" i="2" s="1"/>
  <c r="L545" i="2"/>
  <c r="M545" i="2" s="1"/>
  <c r="L840" i="2" l="1"/>
  <c r="M840" i="2" s="1"/>
  <c r="L992" i="2"/>
  <c r="M992" i="2" s="1"/>
  <c r="L349" i="2" l="1"/>
  <c r="M349" i="2" s="1"/>
  <c r="L802" i="2"/>
  <c r="M802" i="2" s="1"/>
  <c r="L724" i="2" l="1"/>
  <c r="M724" i="2" s="1"/>
  <c r="L817" i="2"/>
  <c r="M817" i="2" s="1"/>
  <c r="L1003" i="2" l="1"/>
  <c r="M1003" i="2" s="1"/>
  <c r="L796" i="2"/>
  <c r="M796" i="2" s="1"/>
  <c r="L239" i="2" l="1"/>
  <c r="M239" i="2" s="1"/>
  <c r="L357" i="2"/>
  <c r="M357" i="2" s="1"/>
  <c r="L571" i="2" l="1"/>
  <c r="M571" i="2" s="1"/>
  <c r="L732" i="2"/>
  <c r="M732" i="2" s="1"/>
  <c r="L461" i="2" l="1"/>
  <c r="M461" i="2" s="1"/>
  <c r="L720" i="2"/>
  <c r="M720" i="2" s="1"/>
  <c r="L79" i="2" l="1"/>
  <c r="M79" i="2" s="1"/>
  <c r="L301" i="2"/>
  <c r="M301" i="2" s="1"/>
  <c r="L111" i="2" l="1"/>
  <c r="M111" i="2" s="1"/>
  <c r="L329" i="2"/>
  <c r="M329" i="2" s="1"/>
  <c r="L1041" i="2" l="1"/>
  <c r="M1041" i="2" s="1"/>
  <c r="L921" i="2"/>
  <c r="M921" i="2" s="1"/>
  <c r="L862" i="2" l="1"/>
  <c r="M862" i="2" s="1"/>
  <c r="L728" i="2"/>
  <c r="M728" i="2" s="1"/>
  <c r="L306" i="2" l="1"/>
  <c r="M306" i="2" s="1"/>
  <c r="L444" i="2"/>
  <c r="M444" i="2" s="1"/>
  <c r="L572" i="2" l="1"/>
  <c r="M572" i="2" s="1"/>
  <c r="L1042" i="2"/>
  <c r="M1042" i="2" s="1"/>
  <c r="L540" i="2" l="1"/>
  <c r="M540" i="2" s="1"/>
  <c r="L115" i="2"/>
  <c r="M115" i="2" s="1"/>
  <c r="L562" i="2" l="1"/>
  <c r="M562" i="2" s="1"/>
  <c r="L332" i="2"/>
  <c r="M332" i="2" s="1"/>
  <c r="L563" i="2" l="1"/>
  <c r="M563" i="2" s="1"/>
  <c r="L1101" i="2"/>
  <c r="M1101" i="2" s="1"/>
  <c r="L729" i="2" l="1"/>
  <c r="M729" i="2" s="1"/>
  <c r="L614" i="2"/>
  <c r="M614" i="2" s="1"/>
  <c r="L573" i="2" l="1"/>
  <c r="M573" i="2" s="1"/>
  <c r="L818" i="2"/>
  <c r="M818" i="2" s="1"/>
  <c r="L116" i="2" l="1"/>
  <c r="M116" i="2" s="1"/>
  <c r="L535" i="2"/>
  <c r="M535" i="2" s="1"/>
  <c r="L381" i="2" l="1"/>
  <c r="M381" i="2" s="1"/>
  <c r="L203" i="2"/>
  <c r="M203" i="2" s="1"/>
  <c r="L1082" i="2" l="1"/>
  <c r="M1082" i="2" s="1"/>
  <c r="L26" i="2"/>
  <c r="M26" i="2" s="1"/>
  <c r="L669" i="2" l="1"/>
  <c r="M669" i="2" s="1"/>
  <c r="L27" i="2"/>
  <c r="M27" i="2" s="1"/>
  <c r="L369" i="2" l="1"/>
  <c r="M369" i="2" s="1"/>
  <c r="L1028" i="2"/>
  <c r="M1028" i="2" s="1"/>
  <c r="L637" i="2" l="1"/>
  <c r="M637" i="2" s="1"/>
  <c r="L845" i="2"/>
  <c r="M845" i="2" s="1"/>
  <c r="L123" i="2" l="1"/>
  <c r="M123" i="2" s="1"/>
  <c r="L208" i="2"/>
  <c r="M208" i="2" s="1"/>
  <c r="L254" i="2" l="1"/>
  <c r="M254" i="2" s="1"/>
  <c r="L721" i="2"/>
  <c r="M721" i="2" s="1"/>
  <c r="L675" i="2" l="1"/>
  <c r="M675" i="2" s="1"/>
  <c r="L377" i="2"/>
  <c r="M377" i="2" s="1"/>
  <c r="L708" i="2" l="1"/>
  <c r="M708" i="2" s="1"/>
  <c r="L46" i="2"/>
  <c r="M46" i="2" s="1"/>
  <c r="L922" i="2" l="1"/>
  <c r="M922" i="2" s="1"/>
  <c r="L786" i="2"/>
  <c r="M786" i="2" s="1"/>
  <c r="L84" i="2" l="1"/>
  <c r="M84" i="2" s="1"/>
  <c r="L1105" i="2"/>
  <c r="M1105" i="2" s="1"/>
  <c r="L937" i="2" l="1"/>
  <c r="M937" i="2" s="1"/>
  <c r="L778" i="2"/>
  <c r="M778" i="2" s="1"/>
  <c r="L467" i="2" l="1"/>
  <c r="M467" i="2" s="1"/>
  <c r="L805" i="2"/>
  <c r="M805" i="2" s="1"/>
  <c r="L1092" i="2" l="1"/>
  <c r="M1092" i="2" s="1"/>
  <c r="L670" i="2"/>
  <c r="M670" i="2" s="1"/>
  <c r="L168" i="2" l="1"/>
  <c r="M168" i="2" s="1"/>
  <c r="L753" i="2"/>
  <c r="M753" i="2" s="1"/>
  <c r="L178" i="2" l="1"/>
  <c r="M178" i="2" s="1"/>
  <c r="L609" i="2"/>
  <c r="M609" i="2" s="1"/>
  <c r="L574" i="2" l="1"/>
  <c r="M574" i="2" s="1"/>
  <c r="L218" i="2"/>
  <c r="M218" i="2" s="1"/>
  <c r="L849" i="2" l="1"/>
  <c r="M849" i="2" s="1"/>
  <c r="L865" i="2"/>
  <c r="M865" i="2" s="1"/>
  <c r="L406" i="2" l="1"/>
  <c r="M406" i="2" s="1"/>
  <c r="L333" i="2"/>
  <c r="M333" i="2" s="1"/>
  <c r="L700" i="2" l="1"/>
  <c r="M700" i="2" s="1"/>
  <c r="L273" i="2"/>
  <c r="M273" i="2" s="1"/>
  <c r="L469" i="2" l="1"/>
  <c r="M469" i="2" s="1"/>
  <c r="L50" i="2"/>
  <c r="M50" i="2" s="1"/>
  <c r="L425" i="2" l="1"/>
  <c r="M425" i="2" s="1"/>
  <c r="L277" i="2"/>
  <c r="M277" i="2" s="1"/>
  <c r="L331" i="2" l="1"/>
  <c r="M331" i="2" s="1"/>
  <c r="L696" i="2"/>
  <c r="M696" i="2" s="1"/>
  <c r="L219" i="2" l="1"/>
  <c r="M219" i="2" s="1"/>
  <c r="L653" i="2"/>
  <c r="M653" i="2" s="1"/>
  <c r="L495" i="2" l="1"/>
  <c r="M495" i="2" s="1"/>
  <c r="L542" i="2"/>
  <c r="M542" i="2" s="1"/>
  <c r="L834" i="2" l="1"/>
  <c r="M834" i="2" s="1"/>
  <c r="L794" i="2"/>
  <c r="M794" i="2" s="1"/>
  <c r="L240" i="2" l="1"/>
  <c r="M240" i="2" s="1"/>
  <c r="L397" i="2"/>
  <c r="M397" i="2" s="1"/>
  <c r="L1065" i="2" l="1"/>
  <c r="L100" i="2"/>
  <c r="M100" i="2" s="1"/>
  <c r="L281" i="2"/>
  <c r="M281" i="2" s="1"/>
  <c r="E5" i="2" l="1"/>
  <c r="C51" i="2" s="1"/>
  <c r="M1065" i="2"/>
  <c r="D5" i="2"/>
  <c r="L10" i="2"/>
  <c r="L8" i="2"/>
  <c r="L9" i="2"/>
  <c r="L287" i="2"/>
  <c r="L358" i="2"/>
  <c r="L7" i="2" l="1"/>
  <c r="M358" i="2"/>
  <c r="L6" i="2"/>
  <c r="M287" i="2"/>
  <c r="L5" i="2"/>
  <c r="F5" i="2"/>
  <c r="M7" i="2" l="1"/>
  <c r="M8" i="2"/>
  <c r="M10" i="2"/>
  <c r="M9" i="2"/>
  <c r="M5" i="2"/>
  <c r="M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R. Colussi</author>
  </authors>
  <commentList>
    <comment ref="E17" authorId="0" shapeId="0" xr:uid="{22D77E3B-E622-4BE6-A348-541B747A7132}">
      <text>
        <r>
          <rPr>
            <b/>
            <sz val="9"/>
            <color indexed="81"/>
            <rFont val="Tahoma"/>
            <family val="2"/>
          </rPr>
          <t>Excelcertify capacita y da consultoria a empresas en Microsoft 365, Excel, PowerBI y Más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<sst xmlns="http://schemas.openxmlformats.org/spreadsheetml/2006/main" count="3390" uniqueCount="52">
  <si>
    <t>Fecha</t>
  </si>
  <si>
    <t>Concepto</t>
  </si>
  <si>
    <t>Grupo</t>
  </si>
  <si>
    <t>Costo</t>
  </si>
  <si>
    <t>Unidades</t>
  </si>
  <si>
    <t>Impuestos</t>
  </si>
  <si>
    <t>Total</t>
  </si>
  <si>
    <t>Personalizado 3</t>
  </si>
  <si>
    <t>Personalizado 4</t>
  </si>
  <si>
    <t>Personalizado 5</t>
  </si>
  <si>
    <t>Responsable</t>
  </si>
  <si>
    <t>ID-Propio</t>
  </si>
  <si>
    <t>ID Personalizado</t>
  </si>
  <si>
    <t>Viaticos</t>
  </si>
  <si>
    <t>Viaje</t>
  </si>
  <si>
    <t>Combustible</t>
  </si>
  <si>
    <t>Alquiler</t>
  </si>
  <si>
    <t>Variables</t>
  </si>
  <si>
    <t>Fijos</t>
  </si>
  <si>
    <t>Juan Perez Roldan</t>
  </si>
  <si>
    <t>Agustina Coliso Diuk</t>
  </si>
  <si>
    <t>Cristina Garcia Tiyu</t>
  </si>
  <si>
    <t>SUMA FILTRADA</t>
  </si>
  <si>
    <t>PROMEDIO FILTRADO</t>
  </si>
  <si>
    <t>MINIMO FILTRADO</t>
  </si>
  <si>
    <t>MAXIMO FILTRADO</t>
  </si>
  <si>
    <t>SUMA GLOBAL</t>
  </si>
  <si>
    <t>PROMEDIO GLOBAL</t>
  </si>
  <si>
    <t>INGRESO</t>
  </si>
  <si>
    <t>EGRESO</t>
  </si>
  <si>
    <t>CALCULADOR</t>
  </si>
  <si>
    <t>SUELDO</t>
  </si>
  <si>
    <t>BONO</t>
  </si>
  <si>
    <t>COMISIONES</t>
  </si>
  <si>
    <t>VENTAS</t>
  </si>
  <si>
    <t>DIVIDENDOS</t>
  </si>
  <si>
    <t>TOTAL INGRESOS</t>
  </si>
  <si>
    <t>TOTAL EGRESOS</t>
  </si>
  <si>
    <t>DIFERENCIA</t>
  </si>
  <si>
    <t>Total general</t>
  </si>
  <si>
    <t>Etiquetas de columna</t>
  </si>
  <si>
    <t>Suma de Total</t>
  </si>
  <si>
    <t>RESPONSABLE</t>
  </si>
  <si>
    <t>Suma de Unidades</t>
  </si>
  <si>
    <t>Suma de Impuestos</t>
  </si>
  <si>
    <t>VERSION 1.0</t>
  </si>
  <si>
    <t>BASE CREADA POR</t>
  </si>
  <si>
    <t>https://www.excelcertify.com</t>
  </si>
  <si>
    <t>info@excelcertify.com</t>
  </si>
  <si>
    <t>Descuento</t>
  </si>
  <si>
    <t>Logistica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</si>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</sst>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44" formatCode="_-&quot;$&quot;\ * #,##0.00_-;\-&quot;$&quot;\ * #,##0.00_-;_-&quot;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6" tint="0.3999755851924192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0" fillId="2" borderId="1" xfId="0" applyFill="1" applyBorder="1"/>
    <xf numFmtId="44" fontId="0" fillId="0" borderId="0" xfId="1" applyFont="1"/>
    <xf numFmtId="0" fontId="0" fillId="0" borderId="0" xfId="1" applyNumberFormat="1" applyFont="1"/>
    <xf numFmtId="0" fontId="2" fillId="3" borderId="2" xfId="0" applyFont="1" applyFill="1" applyBorder="1"/>
    <xf numFmtId="9" fontId="0" fillId="0" borderId="0" xfId="0" applyNumberFormat="1" applyAlignment="1">
      <alignment horizontal="center" vertical="center"/>
    </xf>
    <xf numFmtId="0" fontId="0" fillId="4" borderId="3" xfId="0" applyFill="1" applyBorder="1"/>
    <xf numFmtId="0" fontId="2" fillId="3" borderId="3" xfId="0" applyFont="1" applyFill="1" applyBorder="1"/>
    <xf numFmtId="44" fontId="0" fillId="5" borderId="3" xfId="0" applyNumberFormat="1" applyFill="1" applyBorder="1"/>
    <xf numFmtId="0" fontId="3" fillId="4" borderId="3" xfId="0" applyFont="1" applyFill="1" applyBorder="1"/>
    <xf numFmtId="44" fontId="3" fillId="0" borderId="3" xfId="0" applyNumberFormat="1" applyFont="1" applyBorder="1"/>
    <xf numFmtId="0" fontId="2" fillId="3" borderId="4" xfId="0" applyFont="1" applyFill="1" applyBorder="1"/>
    <xf numFmtId="8" fontId="0" fillId="0" borderId="3" xfId="0" applyNumberFormat="1" applyBorder="1"/>
    <xf numFmtId="1" fontId="0" fillId="5" borderId="3" xfId="0" applyNumberFormat="1" applyFill="1" applyBorder="1"/>
    <xf numFmtId="1" fontId="3" fillId="0" borderId="3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9" fillId="2" borderId="1" xfId="0" applyFont="1" applyFill="1" applyBorder="1" applyAlignment="1">
      <alignment vertical="center"/>
    </xf>
    <xf numFmtId="9" fontId="0" fillId="0" borderId="0" xfId="0" applyNumberFormat="1"/>
    <xf numFmtId="44" fontId="0" fillId="0" borderId="0" xfId="0" applyNumberFormat="1"/>
    <xf numFmtId="0" fontId="3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0" fillId="0" borderId="0" xfId="0" applyNumberFormat="1"/>
  </cellXfs>
  <cellStyles count="3">
    <cellStyle name="Hipervínculo" xfId="2" builtinId="8"/>
    <cellStyle name="Moneda" xfId="1" builtinId="4"/>
    <cellStyle name="Normal" xfId="0" builtinId="0"/>
  </cellStyles>
  <dxfs count="13"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6"/>
          <bgColor theme="6"/>
        </patternFill>
      </fill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6"/>
          <bgColor theme="6"/>
        </patternFill>
      </fill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6"/>
          <bgColor theme="6"/>
        </patternFill>
      </fill>
    </dxf>
    <dxf>
      <numFmt numFmtId="34" formatCode="_-&quot;$&quot;\ * #,##0.00_-;\-&quot;$&quot;\ * #,##0.00_-;_-&quot;$&quot;\ * &quot;-&quot;??_-;_-@_-"/>
    </dxf>
    <dxf>
      <numFmt numFmtId="0" formatCode="General"/>
    </dxf>
    <dxf>
      <numFmt numFmtId="19" formatCode="d/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1/relationships/timelineCache" Target="timelineCaches/timelineCache1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[TABLERO DE INGRESOS Y EGRESOS GENERICO.xlsx]TABINGRESOSYEGRESOS!TablaDinámica3</c:name>
    <c:fmtId val="3"/>
  </c:pivotSource>
  <c:chart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4">
              <a:shade val="76000"/>
            </a:schemeClr>
          </a:solidFill>
          <a:ln>
            <a:noFill/>
          </a:ln>
          <a:effectLst/>
        </c:spPr>
        <c:dLbl>
          <c:idx val="0"/>
          <c:layout>
            <c:manualLayout>
              <c:x val="2.8783069934247155E-3"/>
              <c:y val="3.6036036036036036E-2"/>
            </c:manualLayout>
          </c:layout>
          <c:numFmt formatCode="&quot;$&quot;\ #,##0.00" sourceLinked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4419479475178115"/>
          <c:y val="6.9651383667131694E-2"/>
          <c:w val="0.81002493438320222"/>
          <c:h val="0.79312067973485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TABINGRESOSYEGRESOS!$B$3</c:f>
              <c:strCache>
                <c:ptCount val="1"/>
                <c:pt idx="0">
                  <c:v>Suma de Impuestos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numFmt formatCode="&quot;$&quot;\ 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TABINGRESOSYEGRESOS!$A$4:$A$7</c:f>
              <c:strCache>
                <c:ptCount val="3"/>
                <c:pt idx="0">
                  <c:v>Agustina Coliso Diuk</c:v>
                </c:pt>
                <c:pt idx="1">
                  <c:v>Cristina Garcia Tiyu</c:v>
                </c:pt>
                <c:pt idx="2">
                  <c:v>Juan Perez Roldan</c:v>
                </c:pt>
              </c:strCache>
            </c:strRef>
          </c:cat>
          <c:val>
            <c:numRef>
              <c:f>TABINGRESOSYEGRESOS!$B$4:$B$7</c:f>
              <c:numCache>
                <c:formatCode>General</c:formatCode>
                <c:ptCount val="3"/>
                <c:pt idx="0">
                  <c:v>233098.7399999999</c:v>
                </c:pt>
                <c:pt idx="1">
                  <c:v>78631.770000000033</c:v>
                </c:pt>
                <c:pt idx="2">
                  <c:v>90441.540000000008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0-4F2F-8C61-C911BDA837EE}"/>
            </c:ext>
          </c:extLst>
        </c:ser>
        <c:ser>
          <c:idx val="1"/>
          <c:order val="1"/>
          <c:tx>
            <c:strRef>
              <c:f>TABINGRESOSYEGRESOS!$C$3</c:f>
              <c:strCache>
                <c:ptCount val="1"/>
                <c:pt idx="0">
                  <c:v>Suma de Total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930-4F2F-8C61-C911BDA837EE}"/>
              </c:ext>
            </c:extLst>
          </c:dPt>
          <c:dLbls>
            <c:dLbl>
              <c:idx val="0"/>
              <c:layout>
                <c:manualLayout>
                  <c:x val="2.8783069934247155E-3"/>
                  <c:y val="3.6036036036036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30-4F2F-8C61-C911BDA837EE}"/>
                </c:ext>
              </c:extLst>
            </c:dLbl>
            <c:numFmt formatCode="&quot;$&quot;\ 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TABINGRESOSYEGRESOS!$A$4:$A$7</c:f>
              <c:strCache>
                <c:ptCount val="3"/>
                <c:pt idx="0">
                  <c:v>Agustina Coliso Diuk</c:v>
                </c:pt>
                <c:pt idx="1">
                  <c:v>Cristina Garcia Tiyu</c:v>
                </c:pt>
                <c:pt idx="2">
                  <c:v>Juan Perez Roldan</c:v>
                </c:pt>
              </c:strCache>
            </c:strRef>
          </c:cat>
          <c:val>
            <c:numRef>
              <c:f>TABINGRESOSYEGRESOS!$C$4:$C$7</c:f>
              <c:numCache>
                <c:formatCode>General</c:formatCode>
                <c:ptCount val="3"/>
                <c:pt idx="0">
                  <c:v>1343092.7400000002</c:v>
                </c:pt>
                <c:pt idx="1">
                  <c:v>453068.76999999996</c:v>
                </c:pt>
                <c:pt idx="2">
                  <c:v>521115.5400000001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0-4F2F-8C61-C911BDA83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245488"/>
        <c:axId val="239239728"/>
      </c:barChart>
      <c:catAx>
        <c:axId val="23924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39239728"/>
        <c:crosses val="autoZero"/>
        <c:auto val="1"/>
        <c:lblAlgn val="ctr"/>
        <c:lblOffset val="100"/>
        <c:noMultiLvlLbl val="0"/>
      </c:catAx>
      <c:valAx>
        <c:axId val="239239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39245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8875638100263"/>
          <c:y val="0.93047315031567002"/>
          <c:w val="0.46765943008977945"/>
          <c:h val="6.4176801377240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[TABLERO DE INGRESOS Y EGRESOS GENERICO.xlsx]TABINGRESOSYEGRESOS!TablaDinámica4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8088903190813815"/>
          <c:y val="4.1050299987482157E-2"/>
          <c:w val="0.76685123258965415"/>
          <c:h val="0.787309492228064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TABINGRESOSYEGRESOS!$B$15:$B$16</c:f>
              <c:strCache>
                <c:ptCount val="1"/>
                <c:pt idx="0">
                  <c:v>Agustina Coliso Diuk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TABINGRESOSYEGRESOS!$A$17:$A$25</c:f>
              <c:strCache>
                <c:ptCount val="9"/>
                <c:pt idx="0">
                  <c:v>Alquiler</c:v>
                </c:pt>
                <c:pt idx="1">
                  <c:v>BONO</c:v>
                </c:pt>
                <c:pt idx="2">
                  <c:v>Combustible</c:v>
                </c:pt>
                <c:pt idx="3">
                  <c:v>COMISIONES</c:v>
                </c:pt>
                <c:pt idx="4">
                  <c:v>DIVIDENDOS</c:v>
                </c:pt>
                <c:pt idx="5">
                  <c:v>SUELDO</c:v>
                </c:pt>
                <c:pt idx="6">
                  <c:v>VENTAS</c:v>
                </c:pt>
                <c:pt idx="7">
                  <c:v>Viaje</c:v>
                </c:pt>
                <c:pt idx="8">
                  <c:v>Viaticos</c:v>
                </c:pt>
              </c:strCache>
            </c:strRef>
          </c:cat>
          <c:val>
            <c:numRef>
              <c:f>TABINGRESOSYEGRESOS!$B$17:$B$25</c:f>
              <c:numCache>
                <c:formatCode>General</c:formatCode>
                <c:ptCount val="9"/>
                <c:pt idx="0">
                  <c:v>143769.78</c:v>
                </c:pt>
                <c:pt idx="1">
                  <c:v>86038.26</c:v>
                </c:pt>
                <c:pt idx="2">
                  <c:v>98837.64</c:v>
                </c:pt>
                <c:pt idx="3">
                  <c:v>116409.25999999998</c:v>
                </c:pt>
                <c:pt idx="4">
                  <c:v>123858.02</c:v>
                </c:pt>
                <c:pt idx="5">
                  <c:v>196298.3</c:v>
                </c:pt>
                <c:pt idx="6">
                  <c:v>133230.68</c:v>
                </c:pt>
                <c:pt idx="7">
                  <c:v>200125.53</c:v>
                </c:pt>
                <c:pt idx="8">
                  <c:v>244525.27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7B1-4C46-A9D3-FFBE7F1E0250}"/>
            </c:ext>
          </c:extLst>
        </c:ser>
        <c:ser>
          <c:idx val="1"/>
          <c:order val="1"/>
          <c:tx>
            <c:strRef>
              <c:f>TABINGRESOSYEGRESOS!$C$15:$C$16</c:f>
              <c:strCache>
                <c:ptCount val="1"/>
                <c:pt idx="0">
                  <c:v>Cristina Garcia Tiyu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TABINGRESOSYEGRESOS!$A$17:$A$25</c:f>
              <c:strCache>
                <c:ptCount val="9"/>
                <c:pt idx="0">
                  <c:v>Alquiler</c:v>
                </c:pt>
                <c:pt idx="1">
                  <c:v>BONO</c:v>
                </c:pt>
                <c:pt idx="2">
                  <c:v>Combustible</c:v>
                </c:pt>
                <c:pt idx="3">
                  <c:v>COMISIONES</c:v>
                </c:pt>
                <c:pt idx="4">
                  <c:v>DIVIDENDOS</c:v>
                </c:pt>
                <c:pt idx="5">
                  <c:v>SUELDO</c:v>
                </c:pt>
                <c:pt idx="6">
                  <c:v>VENTAS</c:v>
                </c:pt>
                <c:pt idx="7">
                  <c:v>Viaje</c:v>
                </c:pt>
                <c:pt idx="8">
                  <c:v>Viaticos</c:v>
                </c:pt>
              </c:strCache>
            </c:strRef>
          </c:cat>
          <c:val>
            <c:numRef>
              <c:f>TABINGRESOSYEGRESOS!$C$17:$C$25</c:f>
              <c:numCache>
                <c:formatCode>General</c:formatCode>
                <c:ptCount val="9"/>
                <c:pt idx="0">
                  <c:v>9600.14</c:v>
                </c:pt>
                <c:pt idx="1">
                  <c:v>26161.41</c:v>
                </c:pt>
                <c:pt idx="2">
                  <c:v>45486.32</c:v>
                </c:pt>
                <c:pt idx="3">
                  <c:v>49619.679999999993</c:v>
                </c:pt>
                <c:pt idx="4">
                  <c:v>70603.5</c:v>
                </c:pt>
                <c:pt idx="5">
                  <c:v>95588.790000000008</c:v>
                </c:pt>
                <c:pt idx="6">
                  <c:v>15092.33</c:v>
                </c:pt>
                <c:pt idx="7">
                  <c:v>74793.73</c:v>
                </c:pt>
                <c:pt idx="8">
                  <c:v>66122.87000000001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5C-462F-BA47-D80029F2C88E}"/>
            </c:ext>
          </c:extLst>
        </c:ser>
        <c:ser>
          <c:idx val="2"/>
          <c:order val="2"/>
          <c:tx>
            <c:strRef>
              <c:f>TABINGRESOSYEGRESOS!$D$15:$D$16</c:f>
              <c:strCache>
                <c:ptCount val="1"/>
                <c:pt idx="0">
                  <c:v>Juan Perez Roldan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TABINGRESOSYEGRESOS!$A$17:$A$25</c:f>
              <c:strCache>
                <c:ptCount val="9"/>
                <c:pt idx="0">
                  <c:v>Alquiler</c:v>
                </c:pt>
                <c:pt idx="1">
                  <c:v>BONO</c:v>
                </c:pt>
                <c:pt idx="2">
                  <c:v>Combustible</c:v>
                </c:pt>
                <c:pt idx="3">
                  <c:v>COMISIONES</c:v>
                </c:pt>
                <c:pt idx="4">
                  <c:v>DIVIDENDOS</c:v>
                </c:pt>
                <c:pt idx="5">
                  <c:v>SUELDO</c:v>
                </c:pt>
                <c:pt idx="6">
                  <c:v>VENTAS</c:v>
                </c:pt>
                <c:pt idx="7">
                  <c:v>Viaje</c:v>
                </c:pt>
                <c:pt idx="8">
                  <c:v>Viaticos</c:v>
                </c:pt>
              </c:strCache>
            </c:strRef>
          </c:cat>
          <c:val>
            <c:numRef>
              <c:f>TABINGRESOSYEGRESOS!$D$17:$D$25</c:f>
              <c:numCache>
                <c:formatCode>General</c:formatCode>
                <c:ptCount val="9"/>
                <c:pt idx="0">
                  <c:v>47673.999999999993</c:v>
                </c:pt>
                <c:pt idx="1">
                  <c:v>62432.369999999995</c:v>
                </c:pt>
                <c:pt idx="2">
                  <c:v>53262.99</c:v>
                </c:pt>
                <c:pt idx="3">
                  <c:v>48398.79</c:v>
                </c:pt>
                <c:pt idx="4">
                  <c:v>9815.52</c:v>
                </c:pt>
                <c:pt idx="5">
                  <c:v>112325.51000000001</c:v>
                </c:pt>
                <c:pt idx="6">
                  <c:v>41960.38</c:v>
                </c:pt>
                <c:pt idx="7">
                  <c:v>105501.11</c:v>
                </c:pt>
                <c:pt idx="8">
                  <c:v>39744.869999999995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5C-462F-BA47-D80029F2C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9234928"/>
        <c:axId val="239235888"/>
      </c:barChart>
      <c:catAx>
        <c:axId val="239234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39235888"/>
        <c:crosses val="autoZero"/>
        <c:auto val="1"/>
        <c:lblAlgn val="ctr"/>
        <c:lblOffset val="100"/>
        <c:noMultiLvlLbl val="0"/>
      </c:catAx>
      <c:valAx>
        <c:axId val="239235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39234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[TABLERO DE INGRESOS Y EGRESOS GENERICO.xlsx]TABINGRESOSYEGRESOS!TablaDinámica3</c:name>
    <c:fmtId val="15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 prst="angle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 prst="angle"/>
          </a:sp3d>
        </c:spPr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 prst="angle"/>
          </a:sp3d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 prst="angle"/>
          </a:sp3d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16527777777777777"/>
          <c:y val="0"/>
          <c:w val="0.63472222222222219"/>
          <c:h val="1"/>
        </c:manualLayout>
      </c:layout>
      <c:pieChart>
        <c:varyColors val="1"/>
        <c:ser>
          <c:idx val="0"/>
          <c:order val="0"/>
          <c:tx>
            <c:strRef>
              <c:f>TABINGRESOSYEGRESOS!$B$3</c:f>
              <c:strCache>
                <c:ptCount val="1"/>
                <c:pt idx="0">
                  <c:v>Suma de Impuestos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prst="angle"/>
            </a:sp3d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  <c:extLst>
              <c:ext xmlns:c16="http://schemas.microsoft.com/office/drawing/2014/chart" uri="{C3380CC4-5D6E-409C-BE32-E72D297353CC}">
                <c16:uniqueId val="{00000001-F52E-470F-B17E-E77F23DC83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  <c:extLst>
              <c:ext xmlns:c16="http://schemas.microsoft.com/office/drawing/2014/chart" uri="{C3380CC4-5D6E-409C-BE32-E72D297353CC}">
                <c16:uniqueId val="{00000003-F52E-470F-B17E-E77F23DC83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  <c:extLst>
              <c:ext xmlns:c16="http://schemas.microsoft.com/office/drawing/2014/chart" uri="{C3380CC4-5D6E-409C-BE32-E72D297353CC}">
                <c16:uniqueId val="{00000005-F52E-470F-B17E-E77F23DC83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TABINGRESOSYEGRESOS!$A$4:$A$7</c:f>
              <c:strCache>
                <c:ptCount val="3"/>
                <c:pt idx="0">
                  <c:v>Agustina Coliso Diuk</c:v>
                </c:pt>
                <c:pt idx="1">
                  <c:v>Cristina Garcia Tiyu</c:v>
                </c:pt>
                <c:pt idx="2">
                  <c:v>Juan Perez Roldan</c:v>
                </c:pt>
              </c:strCache>
            </c:strRef>
          </c:cat>
          <c:val>
            <c:numRef>
              <c:f>TABINGRESOSYEGRESOS!$B$4:$B$7</c:f>
              <c:numCache>
                <c:formatCode>General</c:formatCode>
                <c:ptCount val="3"/>
                <c:pt idx="0">
                  <c:v>233098.7399999999</c:v>
                </c:pt>
                <c:pt idx="1">
                  <c:v>78631.770000000033</c:v>
                </c:pt>
                <c:pt idx="2">
                  <c:v>90441.540000000008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52E-470F-B17E-E77F23DC83CE}"/>
            </c:ext>
          </c:extLst>
        </c:ser>
        <c:ser>
          <c:idx val="1"/>
          <c:order val="1"/>
          <c:tx>
            <c:strRef>
              <c:f>TABINGRESOSYEGRESOS!$C$3</c:f>
              <c:strCache>
                <c:ptCount val="1"/>
                <c:pt idx="0">
                  <c:v>Suma de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52E-470F-B17E-E77F23DC83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52E-470F-B17E-E77F23DC83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F52E-470F-B17E-E77F23DC83CE}"/>
              </c:ext>
            </c:extLst>
          </c:dPt>
          <c:cat>
            <c:strRef>
              <c:f>TABINGRESOSYEGRESOS!$A$4:$A$7</c:f>
              <c:strCache>
                <c:ptCount val="3"/>
                <c:pt idx="0">
                  <c:v>Agustina Coliso Diuk</c:v>
                </c:pt>
                <c:pt idx="1">
                  <c:v>Cristina Garcia Tiyu</c:v>
                </c:pt>
                <c:pt idx="2">
                  <c:v>Juan Perez Roldan</c:v>
                </c:pt>
              </c:strCache>
            </c:strRef>
          </c:cat>
          <c:val>
            <c:numRef>
              <c:f>TABINGRESOSYEGRESOS!$C$4:$C$7</c:f>
              <c:numCache>
                <c:formatCode>General</c:formatCode>
                <c:ptCount val="3"/>
                <c:pt idx="0">
                  <c:v>1343092.7400000002</c:v>
                </c:pt>
                <c:pt idx="1">
                  <c:v>453068.76999999996</c:v>
                </c:pt>
                <c:pt idx="2">
                  <c:v>521115.5400000001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52E-470F-B17E-E77F23DC8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[TABLERO DE INGRESOS Y EGRESOS GENERICO.xlsx]TABINGRESOSYEGRESOS!TablaDinámica5</c:name>
    <c:fmtId val="14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solidFill>
                <a:sysClr val="windowText" lastClr="000000">
                  <a:lumMod val="25000"/>
                  <a:lumOff val="75000"/>
                </a:sysClr>
              </a:solidFill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1384463813901226"/>
                  <c:h val="0.18373564632545933"/>
                </c:manualLayout>
              </c15:layout>
            </c:ext>
          </c:extLst>
        </c:dLbl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6342307426119452"/>
                  <c:h val="0.19415231299212596"/>
                </c:manualLayout>
              </c15:layout>
            </c:ext>
          </c:extLst>
        </c:dLbl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2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1384463813901226"/>
                  <c:h val="0.18373564632545933"/>
                </c:manualLayout>
              </c15:layout>
            </c:ext>
          </c:extLst>
        </c:dLbl>
      </c:pivotFmt>
      <c:pivotFmt>
        <c:idx val="2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6342307426119452"/>
                  <c:h val="0.19415231299212596"/>
                </c:manualLayout>
              </c15:layout>
            </c:ext>
          </c:extLst>
        </c:dLbl>
      </c:pivotFmt>
      <c:pivotFmt>
        <c:idx val="2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/>
          </a:sp3d>
        </c:spPr>
        <c:marker>
          <c:symbol val="none"/>
        </c:marker>
        <c:dLbl>
          <c:idx val="0"/>
          <c:numFmt formatCode="&quot;$&quot;\ #,##0.00" sourceLinked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3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/>
          </a:sp3d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1384463813901226"/>
                  <c:h val="0.18373564632545933"/>
                </c:manualLayout>
              </c15:layout>
            </c:ext>
          </c:extLst>
        </c:dLbl>
      </c:pivotFmt>
      <c:pivotFmt>
        <c:idx val="3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  <a:scene3d>
            <a:camera prst="orthographicFront"/>
            <a:lightRig rig="threePt" dir="t"/>
          </a:scene3d>
          <a:sp3d>
            <a:bevelT/>
          </a:sp3d>
        </c:spPr>
        <c:dLbl>
          <c:idx val="0"/>
          <c:numFmt formatCode="&quot;$&quot;\ #,##0.00" sourceLinked="0"/>
          <c:spPr>
            <a:noFill/>
            <a:ln>
              <a:noFill/>
            </a:ln>
            <a:effectLst/>
          </c:spPr>
          <c:txPr>
            <a:bodyPr rot="0" spcFirstLastPara="1" vertOverflow="clip" horzOverflow="clip" vert="horz" wrap="square" lIns="36576" tIns="18288" rIns="36576" bIns="18288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borderCallout1">
                  <a:avLst/>
                </a:prstGeom>
                <a:noFill/>
                <a:ln>
                  <a:noFill/>
                </a:ln>
              </c15:spPr>
              <c15:layout>
                <c:manualLayout>
                  <c:w val="0.36342307426119452"/>
                  <c:h val="0.19415231299212596"/>
                </c:manualLayout>
              </c15:layout>
            </c:ext>
          </c:extLst>
        </c:dLbl>
      </c:pivotFmt>
      <c:pivotFmt>
        <c:idx val="3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3.9227221098142348E-2"/>
          <c:y val="6.268577755905512E-2"/>
          <c:w val="0.86824416109221247"/>
          <c:h val="1"/>
        </c:manualLayout>
      </c:layout>
      <c:pieChart>
        <c:varyColors val="1"/>
        <c:ser>
          <c:idx val="0"/>
          <c:order val="0"/>
          <c:tx>
            <c:strRef>
              <c:f>TABINGRESOSYEGRESOS!$N$3</c:f>
              <c:strCache>
                <c:ptCount val="1"/>
                <c:pt idx="0">
                  <c:v>Suma de Unidades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89C9-4CE0-9BBF-2BF55B5507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89C9-4CE0-9BBF-2BF55B55075A}"/>
              </c:ext>
            </c:extLst>
          </c:dPt>
          <c:dLbls>
            <c:dLbl>
              <c:idx val="0"/>
              <c:numFmt formatCode="&quot;$&quot;\ 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AR"/>
                </a:p>
              </c:txPr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1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6342307426119452"/>
                      <c:h val="0.1941523129921259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9C9-4CE0-9BBF-2BF55B55075A}"/>
                </c:ext>
              </c:extLst>
            </c:dLbl>
            <c:dLbl>
              <c:idx val="1"/>
              <c:numFmt formatCode="&quot;$&quot;\ 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AR"/>
                </a:p>
              </c:txPr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1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1384463813901226"/>
                      <c:h val="0.183735646325459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9C9-4CE0-9BBF-2BF55B55075A}"/>
                </c:ext>
              </c:extLst>
            </c:dLbl>
            <c:numFmt formatCode="&quot;$&quot;\ #,##0.0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borderCallout1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TABINGRESOSYEGRESOS!$M$4:$M$5</c:f>
              <c:strCache>
                <c:ptCount val="2"/>
                <c:pt idx="0">
                  <c:v>INGRESO</c:v>
                </c:pt>
                <c:pt idx="1">
                  <c:v>EGRESO</c:v>
                </c:pt>
              </c:strCache>
            </c:strRef>
          </c:cat>
          <c:val>
            <c:numRef>
              <c:f>TABINGRESOSYEGRESOS!$N$4:$N$5</c:f>
              <c:numCache>
                <c:formatCode>General</c:formatCode>
                <c:ptCount val="2"/>
                <c:pt idx="0">
                  <c:v>4515</c:v>
                </c:pt>
                <c:pt idx="1">
                  <c:v>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C9-4CE0-9BBF-2BF55B55075A}"/>
            </c:ext>
          </c:extLst>
        </c:ser>
        <c:ser>
          <c:idx val="1"/>
          <c:order val="1"/>
          <c:tx>
            <c:strRef>
              <c:f>TABINGRESOSYEGRESOS!$O$3</c:f>
              <c:strCache>
                <c:ptCount val="1"/>
                <c:pt idx="0">
                  <c:v>Suma de Impuestos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9C9-4CE0-9BBF-2BF55B5507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9C9-4CE0-9BBF-2BF55B55075A}"/>
              </c:ext>
            </c:extLst>
          </c:dPt>
          <c:cat>
            <c:strRef>
              <c:f>TABINGRESOSYEGRESOS!$M$4:$M$5</c:f>
              <c:strCache>
                <c:ptCount val="2"/>
                <c:pt idx="0">
                  <c:v>INGRESO</c:v>
                </c:pt>
                <c:pt idx="1">
                  <c:v>EGRESO</c:v>
                </c:pt>
              </c:strCache>
            </c:strRef>
          </c:cat>
          <c:val>
            <c:numRef>
              <c:f>TABINGRESOSYEGRESOS!$O$4:$O$5</c:f>
              <c:numCache>
                <c:formatCode>General</c:formatCode>
                <c:ptCount val="2"/>
                <c:pt idx="0">
                  <c:v>206152.7999999999</c:v>
                </c:pt>
                <c:pt idx="1">
                  <c:v>196019.25000000009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C9-4CE0-9BBF-2BF55B55075A}"/>
            </c:ext>
          </c:extLst>
        </c:ser>
        <c:ser>
          <c:idx val="2"/>
          <c:order val="2"/>
          <c:tx>
            <c:strRef>
              <c:f>TABINGRESOSYEGRESOS!$P$3</c:f>
              <c:strCache>
                <c:ptCount val="1"/>
                <c:pt idx="0">
                  <c:v>Suma de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9C9-4CE0-9BBF-2BF55B5507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9C9-4CE0-9BBF-2BF55B55075A}"/>
              </c:ext>
            </c:extLst>
          </c:dPt>
          <c:cat>
            <c:strRef>
              <c:f>TABINGRESOSYEGRESOS!$M$4:$M$5</c:f>
              <c:strCache>
                <c:ptCount val="2"/>
                <c:pt idx="0">
                  <c:v>INGRESO</c:v>
                </c:pt>
                <c:pt idx="1">
                  <c:v>EGRESO</c:v>
                </c:pt>
              </c:strCache>
            </c:strRef>
          </c:cat>
          <c:val>
            <c:numRef>
              <c:f>TABINGRESOSYEGRESOS!$P$4:$P$5</c:f>
              <c:numCache>
                <c:formatCode>General</c:formatCode>
                <c:ptCount val="2"/>
                <c:pt idx="0">
                  <c:v>1187832.8000000005</c:v>
                </c:pt>
                <c:pt idx="1">
                  <c:v>1129444.25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9C9-4CE0-9BBF-2BF55B550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2.xml"/><Relationship Id="rId7" Type="http://schemas.openxmlformats.org/officeDocument/2006/relationships/hyperlink" Target="#'Registro de Eventos'!A1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Dashboard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141651</xdr:colOff>
      <xdr:row>0</xdr:row>
      <xdr:rowOff>67235</xdr:rowOff>
    </xdr:from>
    <xdr:ext cx="5943144" cy="781111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605FC89-82CD-55AB-2B89-BED3ABB71A59}"/>
            </a:ext>
          </a:extLst>
        </xdr:cNvPr>
        <xdr:cNvSpPr/>
      </xdr:nvSpPr>
      <xdr:spPr>
        <a:xfrm>
          <a:off x="6999651" y="67235"/>
          <a:ext cx="5943144" cy="781111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4400" b="1" cap="none" spc="0">
              <a:ln w="9525">
                <a:solidFill>
                  <a:schemeClr val="accent5">
                    <a:lumMod val="50000"/>
                  </a:schemeClr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INGRESO</a:t>
          </a:r>
          <a:r>
            <a:rPr lang="es-ES" sz="4400" b="1" cap="none" spc="0" baseline="0">
              <a:ln w="9525">
                <a:solidFill>
                  <a:schemeClr val="accent5">
                    <a:lumMod val="50000"/>
                  </a:schemeClr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Y EGRESOS</a:t>
          </a:r>
          <a:endParaRPr lang="es-ES" sz="4400" b="1" cap="none" spc="0">
            <a:ln w="9525">
              <a:solidFill>
                <a:schemeClr val="accent5">
                  <a:lumMod val="50000"/>
                </a:schemeClr>
              </a:solidFill>
              <a:prstDash val="solid"/>
            </a:ln>
            <a:solidFill>
              <a:schemeClr val="accent6">
                <a:lumMod val="60000"/>
                <a:lumOff val="40000"/>
              </a:schemeClr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158002</xdr:colOff>
      <xdr:row>0</xdr:row>
      <xdr:rowOff>127748</xdr:rowOff>
    </xdr:from>
    <xdr:to>
      <xdr:col>3</xdr:col>
      <xdr:colOff>635057</xdr:colOff>
      <xdr:row>0</xdr:row>
      <xdr:rowOff>765922</xdr:rowOff>
    </xdr:to>
    <xdr:pic>
      <xdr:nvPicPr>
        <xdr:cNvPr id="3" name="Imagen 2" descr="Un dibujo con letras&#10;&#10;Descripción generada automáticamente con confianza baja">
          <a:extLst>
            <a:ext uri="{FF2B5EF4-FFF2-40B4-BE49-F238E27FC236}">
              <a16:creationId xmlns:a16="http://schemas.microsoft.com/office/drawing/2014/main" id="{F0A13218-1569-6C15-82FF-477B0D345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0"/>
        </a:blip>
        <a:stretch>
          <a:fillRect/>
        </a:stretch>
      </xdr:blipFill>
      <xdr:spPr>
        <a:xfrm>
          <a:off x="920002" y="127748"/>
          <a:ext cx="2001055" cy="638174"/>
        </a:xfrm>
        <a:prstGeom prst="rect">
          <a:avLst/>
        </a:prstGeom>
        <a:ln w="38100">
          <a:solidFill>
            <a:srgbClr val="FF0000"/>
          </a:solidFill>
          <a:prstDash val="dashDot"/>
          <a:extLst>
            <a:ext uri="{C807C97D-BFC1-408E-A445-0C87EB9F89A2}">
              <ask:lineSketchStyleProps xmlns:ask="http://schemas.microsoft.com/office/drawing/2018/sketchyshapes" sd="3660504732">
                <a:custGeom>
                  <a:avLst/>
                  <a:gdLst>
                    <a:gd name="connsiteX0" fmla="*/ 0 w 2001055"/>
                    <a:gd name="connsiteY0" fmla="*/ 0 h 638174"/>
                    <a:gd name="connsiteX1" fmla="*/ 460243 w 2001055"/>
                    <a:gd name="connsiteY1" fmla="*/ 0 h 638174"/>
                    <a:gd name="connsiteX2" fmla="*/ 940496 w 2001055"/>
                    <a:gd name="connsiteY2" fmla="*/ 0 h 638174"/>
                    <a:gd name="connsiteX3" fmla="*/ 1460770 w 2001055"/>
                    <a:gd name="connsiteY3" fmla="*/ 0 h 638174"/>
                    <a:gd name="connsiteX4" fmla="*/ 2001055 w 2001055"/>
                    <a:gd name="connsiteY4" fmla="*/ 0 h 638174"/>
                    <a:gd name="connsiteX5" fmla="*/ 2001055 w 2001055"/>
                    <a:gd name="connsiteY5" fmla="*/ 312705 h 638174"/>
                    <a:gd name="connsiteX6" fmla="*/ 2001055 w 2001055"/>
                    <a:gd name="connsiteY6" fmla="*/ 638174 h 638174"/>
                    <a:gd name="connsiteX7" fmla="*/ 1480781 w 2001055"/>
                    <a:gd name="connsiteY7" fmla="*/ 638174 h 638174"/>
                    <a:gd name="connsiteX8" fmla="*/ 1040549 w 2001055"/>
                    <a:gd name="connsiteY8" fmla="*/ 638174 h 638174"/>
                    <a:gd name="connsiteX9" fmla="*/ 500264 w 2001055"/>
                    <a:gd name="connsiteY9" fmla="*/ 638174 h 638174"/>
                    <a:gd name="connsiteX10" fmla="*/ 0 w 2001055"/>
                    <a:gd name="connsiteY10" fmla="*/ 638174 h 638174"/>
                    <a:gd name="connsiteX11" fmla="*/ 0 w 2001055"/>
                    <a:gd name="connsiteY11" fmla="*/ 319087 h 638174"/>
                    <a:gd name="connsiteX12" fmla="*/ 0 w 2001055"/>
                    <a:gd name="connsiteY12" fmla="*/ 0 h 638174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</a:cxnLst>
                  <a:rect l="l" t="t" r="r" b="b"/>
                  <a:pathLst>
                    <a:path w="2001055" h="638174" fill="none" extrusionOk="0">
                      <a:moveTo>
                        <a:pt x="0" y="0"/>
                      </a:moveTo>
                      <a:cubicBezTo>
                        <a:pt x="136858" y="-30785"/>
                        <a:pt x="237159" y="3698"/>
                        <a:pt x="460243" y="0"/>
                      </a:cubicBezTo>
                      <a:cubicBezTo>
                        <a:pt x="683327" y="-3698"/>
                        <a:pt x="738606" y="42975"/>
                        <a:pt x="940496" y="0"/>
                      </a:cubicBezTo>
                      <a:cubicBezTo>
                        <a:pt x="1142386" y="-42975"/>
                        <a:pt x="1253990" y="59140"/>
                        <a:pt x="1460770" y="0"/>
                      </a:cubicBezTo>
                      <a:cubicBezTo>
                        <a:pt x="1667550" y="-59140"/>
                        <a:pt x="1777292" y="37670"/>
                        <a:pt x="2001055" y="0"/>
                      </a:cubicBezTo>
                      <a:cubicBezTo>
                        <a:pt x="2007633" y="102579"/>
                        <a:pt x="1978720" y="198828"/>
                        <a:pt x="2001055" y="312705"/>
                      </a:cubicBezTo>
                      <a:cubicBezTo>
                        <a:pt x="2023390" y="426583"/>
                        <a:pt x="1972445" y="549900"/>
                        <a:pt x="2001055" y="638174"/>
                      </a:cubicBezTo>
                      <a:cubicBezTo>
                        <a:pt x="1822956" y="655903"/>
                        <a:pt x="1700736" y="584021"/>
                        <a:pt x="1480781" y="638174"/>
                      </a:cubicBezTo>
                      <a:cubicBezTo>
                        <a:pt x="1260826" y="692327"/>
                        <a:pt x="1186590" y="622356"/>
                        <a:pt x="1040549" y="638174"/>
                      </a:cubicBezTo>
                      <a:cubicBezTo>
                        <a:pt x="894508" y="653992"/>
                        <a:pt x="728152" y="596704"/>
                        <a:pt x="500264" y="638174"/>
                      </a:cubicBezTo>
                      <a:cubicBezTo>
                        <a:pt x="272377" y="679644"/>
                        <a:pt x="156981" y="637980"/>
                        <a:pt x="0" y="638174"/>
                      </a:cubicBezTo>
                      <a:cubicBezTo>
                        <a:pt x="-17456" y="568001"/>
                        <a:pt x="18933" y="446828"/>
                        <a:pt x="0" y="319087"/>
                      </a:cubicBezTo>
                      <a:cubicBezTo>
                        <a:pt x="-18933" y="191346"/>
                        <a:pt x="23646" y="155020"/>
                        <a:pt x="0" y="0"/>
                      </a:cubicBezTo>
                      <a:close/>
                    </a:path>
                    <a:path w="2001055" h="638174" stroke="0" extrusionOk="0">
                      <a:moveTo>
                        <a:pt x="0" y="0"/>
                      </a:moveTo>
                      <a:cubicBezTo>
                        <a:pt x="107688" y="-32999"/>
                        <a:pt x="329609" y="10078"/>
                        <a:pt x="440232" y="0"/>
                      </a:cubicBezTo>
                      <a:cubicBezTo>
                        <a:pt x="550855" y="-10078"/>
                        <a:pt x="768186" y="35203"/>
                        <a:pt x="920485" y="0"/>
                      </a:cubicBezTo>
                      <a:cubicBezTo>
                        <a:pt x="1072784" y="-35203"/>
                        <a:pt x="1270559" y="11667"/>
                        <a:pt x="1440760" y="0"/>
                      </a:cubicBezTo>
                      <a:cubicBezTo>
                        <a:pt x="1610961" y="-11667"/>
                        <a:pt x="1752322" y="58829"/>
                        <a:pt x="2001055" y="0"/>
                      </a:cubicBezTo>
                      <a:cubicBezTo>
                        <a:pt x="2010902" y="88688"/>
                        <a:pt x="1992394" y="164292"/>
                        <a:pt x="2001055" y="299942"/>
                      </a:cubicBezTo>
                      <a:cubicBezTo>
                        <a:pt x="2009716" y="435592"/>
                        <a:pt x="2000012" y="528496"/>
                        <a:pt x="2001055" y="638174"/>
                      </a:cubicBezTo>
                      <a:cubicBezTo>
                        <a:pt x="1820902" y="661518"/>
                        <a:pt x="1717463" y="583383"/>
                        <a:pt x="1520802" y="638174"/>
                      </a:cubicBezTo>
                      <a:cubicBezTo>
                        <a:pt x="1324141" y="692965"/>
                        <a:pt x="1234011" y="591631"/>
                        <a:pt x="1080570" y="638174"/>
                      </a:cubicBezTo>
                      <a:cubicBezTo>
                        <a:pt x="927129" y="684717"/>
                        <a:pt x="738403" y="583249"/>
                        <a:pt x="560295" y="638174"/>
                      </a:cubicBezTo>
                      <a:cubicBezTo>
                        <a:pt x="382187" y="693099"/>
                        <a:pt x="275310" y="588255"/>
                        <a:pt x="0" y="638174"/>
                      </a:cubicBezTo>
                      <a:cubicBezTo>
                        <a:pt x="-29167" y="572611"/>
                        <a:pt x="26150" y="430494"/>
                        <a:pt x="0" y="325469"/>
                      </a:cubicBezTo>
                      <a:cubicBezTo>
                        <a:pt x="-26150" y="220445"/>
                        <a:pt x="32088" y="139881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</xdr:pic>
    <xdr:clientData/>
  </xdr:twoCellAnchor>
  <xdr:twoCellAnchor>
    <xdr:from>
      <xdr:col>3</xdr:col>
      <xdr:colOff>685798</xdr:colOff>
      <xdr:row>22</xdr:row>
      <xdr:rowOff>124312</xdr:rowOff>
    </xdr:from>
    <xdr:to>
      <xdr:col>9</xdr:col>
      <xdr:colOff>729332</xdr:colOff>
      <xdr:row>40</xdr:row>
      <xdr:rowOff>34743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5748C06-B768-485B-9629-7432433778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330013</xdr:colOff>
      <xdr:row>22</xdr:row>
      <xdr:rowOff>128396</xdr:rowOff>
    </xdr:from>
    <xdr:to>
      <xdr:col>24</xdr:col>
      <xdr:colOff>540586</xdr:colOff>
      <xdr:row>40</xdr:row>
      <xdr:rowOff>102538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0C597A7-0055-456C-A5DC-D8C3FF817E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690281</xdr:colOff>
      <xdr:row>1</xdr:row>
      <xdr:rowOff>188260</xdr:rowOff>
    </xdr:from>
    <xdr:to>
      <xdr:col>24</xdr:col>
      <xdr:colOff>280147</xdr:colOff>
      <xdr:row>9</xdr:row>
      <xdr:rowOff>35860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7" name="Fecha">
              <a:extLst>
                <a:ext uri="{FF2B5EF4-FFF2-40B4-BE49-F238E27FC236}">
                  <a16:creationId xmlns:a16="http://schemas.microsoft.com/office/drawing/2014/main" id="{F194C9B1-18A5-4D99-96A4-4EB4B05B80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00281" y="1062319"/>
              <a:ext cx="14067866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AR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203387</xdr:colOff>
      <xdr:row>10</xdr:row>
      <xdr:rowOff>53788</xdr:rowOff>
    </xdr:from>
    <xdr:to>
      <xdr:col>2</xdr:col>
      <xdr:colOff>508187</xdr:colOff>
      <xdr:row>41</xdr:row>
      <xdr:rowOff>11206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oncepto">
              <a:extLst>
                <a:ext uri="{FF2B5EF4-FFF2-40B4-BE49-F238E27FC236}">
                  <a16:creationId xmlns:a16="http://schemas.microsoft.com/office/drawing/2014/main" id="{F2DB0AB5-183F-4724-861E-EC91D87447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cep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387" y="2642347"/>
              <a:ext cx="1828800" cy="52914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AR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755837</xdr:colOff>
      <xdr:row>2</xdr:row>
      <xdr:rowOff>28575</xdr:rowOff>
    </xdr:from>
    <xdr:to>
      <xdr:col>5</xdr:col>
      <xdr:colOff>298637</xdr:colOff>
      <xdr:row>9</xdr:row>
      <xdr:rowOff>85724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Grupo">
              <a:extLst>
                <a:ext uri="{FF2B5EF4-FFF2-40B4-BE49-F238E27FC236}">
                  <a16:creationId xmlns:a16="http://schemas.microsoft.com/office/drawing/2014/main" id="{7DCA0AFE-E0B6-4892-A1AF-13B5F570E2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9837" y="1093134"/>
              <a:ext cx="1828800" cy="13906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AR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212912</xdr:colOff>
      <xdr:row>2</xdr:row>
      <xdr:rowOff>6164</xdr:rowOff>
    </xdr:from>
    <xdr:to>
      <xdr:col>2</xdr:col>
      <xdr:colOff>514350</xdr:colOff>
      <xdr:row>9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Responsable">
              <a:extLst>
                <a:ext uri="{FF2B5EF4-FFF2-40B4-BE49-F238E27FC236}">
                  <a16:creationId xmlns:a16="http://schemas.microsoft.com/office/drawing/2014/main" id="{E5B9D881-557C-4300-85CC-461011F216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ponsa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2912" y="1070723"/>
              <a:ext cx="1825438" cy="13940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AR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507064</xdr:colOff>
      <xdr:row>22</xdr:row>
      <xdr:rowOff>51596</xdr:rowOff>
    </xdr:from>
    <xdr:to>
      <xdr:col>10</xdr:col>
      <xdr:colOff>85165</xdr:colOff>
      <xdr:row>40</xdr:row>
      <xdr:rowOff>82367</xdr:rowOff>
    </xdr:to>
    <xdr:sp macro="" textlink="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95E460D8-8AAC-1A45-85F9-5D8C53CC6FA6}"/>
            </a:ext>
          </a:extLst>
        </xdr:cNvPr>
        <xdr:cNvSpPr/>
      </xdr:nvSpPr>
      <xdr:spPr>
        <a:xfrm>
          <a:off x="2793064" y="4926155"/>
          <a:ext cx="4912101" cy="3459771"/>
        </a:xfrm>
        <a:prstGeom prst="roundRect">
          <a:avLst/>
        </a:prstGeom>
        <a:noFill/>
        <a:ln w="76200">
          <a:solidFill>
            <a:schemeClr val="accent6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18</xdr:col>
      <xdr:colOff>321049</xdr:colOff>
      <xdr:row>21</xdr:row>
      <xdr:rowOff>179296</xdr:rowOff>
    </xdr:from>
    <xdr:to>
      <xdr:col>24</xdr:col>
      <xdr:colOff>661150</xdr:colOff>
      <xdr:row>40</xdr:row>
      <xdr:rowOff>109822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7524689E-27F7-423E-AADA-78C25345A88E}"/>
            </a:ext>
          </a:extLst>
        </xdr:cNvPr>
        <xdr:cNvSpPr/>
      </xdr:nvSpPr>
      <xdr:spPr>
        <a:xfrm>
          <a:off x="14037049" y="4863355"/>
          <a:ext cx="4912101" cy="3550026"/>
        </a:xfrm>
        <a:prstGeom prst="roundRect">
          <a:avLst/>
        </a:prstGeom>
        <a:noFill/>
        <a:ln w="76200">
          <a:solidFill>
            <a:schemeClr val="accent6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8</xdr:col>
      <xdr:colOff>750794</xdr:colOff>
      <xdr:row>10</xdr:row>
      <xdr:rowOff>30109</xdr:rowOff>
    </xdr:from>
    <xdr:to>
      <xdr:col>11</xdr:col>
      <xdr:colOff>493211</xdr:colOff>
      <xdr:row>20</xdr:row>
      <xdr:rowOff>166683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DB4F71DF-BAA6-42C0-2F05-2BF1B3C115FA}"/>
            </a:ext>
          </a:extLst>
        </xdr:cNvPr>
        <xdr:cNvSpPr/>
      </xdr:nvSpPr>
      <xdr:spPr>
        <a:xfrm>
          <a:off x="6846794" y="2618668"/>
          <a:ext cx="2028417" cy="2041574"/>
        </a:xfrm>
        <a:prstGeom prst="ellipse">
          <a:avLst/>
        </a:prstGeom>
        <a:noFill/>
        <a:ln w="76200">
          <a:solidFill>
            <a:schemeClr val="accent6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10</xdr:col>
      <xdr:colOff>504265</xdr:colOff>
      <xdr:row>22</xdr:row>
      <xdr:rowOff>51037</xdr:rowOff>
    </xdr:from>
    <xdr:to>
      <xdr:col>17</xdr:col>
      <xdr:colOff>515471</xdr:colOff>
      <xdr:row>40</xdr:row>
      <xdr:rowOff>78444</xdr:rowOff>
    </xdr:to>
    <xdr:sp macro="" textlink="">
      <xdr:nvSpPr>
        <xdr:cNvPr id="15" name="Rectángulo: esquinas redondeadas 14">
          <a:extLst>
            <a:ext uri="{FF2B5EF4-FFF2-40B4-BE49-F238E27FC236}">
              <a16:creationId xmlns:a16="http://schemas.microsoft.com/office/drawing/2014/main" id="{DE889AE9-63FE-412A-A2C4-8C07DAD8C367}"/>
            </a:ext>
          </a:extLst>
        </xdr:cNvPr>
        <xdr:cNvSpPr/>
      </xdr:nvSpPr>
      <xdr:spPr>
        <a:xfrm>
          <a:off x="8124265" y="4925596"/>
          <a:ext cx="5345206" cy="3456407"/>
        </a:xfrm>
        <a:prstGeom prst="roundRect">
          <a:avLst>
            <a:gd name="adj" fmla="val 17640"/>
          </a:avLst>
        </a:prstGeom>
        <a:noFill/>
        <a:ln w="76200">
          <a:solidFill>
            <a:schemeClr val="accent6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16</xdr:col>
      <xdr:colOff>537884</xdr:colOff>
      <xdr:row>10</xdr:row>
      <xdr:rowOff>19075</xdr:rowOff>
    </xdr:from>
    <xdr:to>
      <xdr:col>19</xdr:col>
      <xdr:colOff>253408</xdr:colOff>
      <xdr:row>20</xdr:row>
      <xdr:rowOff>128582</xdr:rowOff>
    </xdr:to>
    <xdr:sp macro="" textlink="">
      <xdr:nvSpPr>
        <xdr:cNvPr id="17" name="Elipse 16">
          <a:extLst>
            <a:ext uri="{FF2B5EF4-FFF2-40B4-BE49-F238E27FC236}">
              <a16:creationId xmlns:a16="http://schemas.microsoft.com/office/drawing/2014/main" id="{4BDF6FAA-5368-4D31-84DB-943867DDF388}"/>
            </a:ext>
          </a:extLst>
        </xdr:cNvPr>
        <xdr:cNvSpPr/>
      </xdr:nvSpPr>
      <xdr:spPr>
        <a:xfrm>
          <a:off x="12729884" y="2607634"/>
          <a:ext cx="2001524" cy="2014507"/>
        </a:xfrm>
        <a:prstGeom prst="ellipse">
          <a:avLst/>
        </a:prstGeom>
        <a:noFill/>
        <a:ln w="76200">
          <a:solidFill>
            <a:schemeClr val="accent6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8</xdr:col>
      <xdr:colOff>291353</xdr:colOff>
      <xdr:row>9</xdr:row>
      <xdr:rowOff>179295</xdr:rowOff>
    </xdr:from>
    <xdr:to>
      <xdr:col>12</xdr:col>
      <xdr:colOff>291352</xdr:colOff>
      <xdr:row>21</xdr:row>
      <xdr:rowOff>8964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21AD32B9-F34C-49DD-B5D1-97974E21F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500896</xdr:colOff>
      <xdr:row>9</xdr:row>
      <xdr:rowOff>145677</xdr:rowOff>
    </xdr:from>
    <xdr:to>
      <xdr:col>19</xdr:col>
      <xdr:colOff>414616</xdr:colOff>
      <xdr:row>20</xdr:row>
      <xdr:rowOff>175336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935C608-D63C-467B-BBA0-B4A5305C13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168088</xdr:colOff>
      <xdr:row>11</xdr:row>
      <xdr:rowOff>179295</xdr:rowOff>
    </xdr:from>
    <xdr:to>
      <xdr:col>16</xdr:col>
      <xdr:colOff>123265</xdr:colOff>
      <xdr:row>18</xdr:row>
      <xdr:rowOff>100854</xdr:rowOff>
    </xdr:to>
    <xdr:sp macro="" textlink="">
      <xdr:nvSpPr>
        <xdr:cNvPr id="21" name="Rectángulo: esquinas redondeadas 20">
          <a:extLst>
            <a:ext uri="{FF2B5EF4-FFF2-40B4-BE49-F238E27FC236}">
              <a16:creationId xmlns:a16="http://schemas.microsoft.com/office/drawing/2014/main" id="{B5DDA9D1-DD5B-45EA-33AF-786E055A4FF4}"/>
            </a:ext>
          </a:extLst>
        </xdr:cNvPr>
        <xdr:cNvSpPr/>
      </xdr:nvSpPr>
      <xdr:spPr>
        <a:xfrm>
          <a:off x="9312088" y="2958354"/>
          <a:ext cx="3003177" cy="1255059"/>
        </a:xfrm>
        <a:prstGeom prst="round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12</xdr:col>
      <xdr:colOff>549088</xdr:colOff>
      <xdr:row>12</xdr:row>
      <xdr:rowOff>134471</xdr:rowOff>
    </xdr:from>
    <xdr:to>
      <xdr:col>15</xdr:col>
      <xdr:colOff>605117</xdr:colOff>
      <xdr:row>14</xdr:row>
      <xdr:rowOff>123265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F80F03E-CE85-14AE-2480-193D7D67E7DD}"/>
            </a:ext>
          </a:extLst>
        </xdr:cNvPr>
        <xdr:cNvSpPr txBox="1"/>
      </xdr:nvSpPr>
      <xdr:spPr>
        <a:xfrm>
          <a:off x="9693088" y="3104030"/>
          <a:ext cx="23420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1">
              <a:ln>
                <a:noFill/>
              </a:ln>
              <a:solidFill>
                <a:schemeClr val="bg1"/>
              </a:solidFill>
            </a:rPr>
            <a:t>DIFERENCIA</a:t>
          </a:r>
          <a:r>
            <a:rPr lang="es-AR" sz="1600" b="1" baseline="0">
              <a:ln>
                <a:noFill/>
              </a:ln>
              <a:solidFill>
                <a:schemeClr val="bg1"/>
              </a:solidFill>
            </a:rPr>
            <a:t> DE GASTOS</a:t>
          </a:r>
          <a:endParaRPr lang="es-AR" sz="1600" b="1">
            <a:ln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746312</xdr:colOff>
      <xdr:row>14</xdr:row>
      <xdr:rowOff>174811</xdr:rowOff>
    </xdr:from>
    <xdr:to>
      <xdr:col>15</xdr:col>
      <xdr:colOff>156882</xdr:colOff>
      <xdr:row>17</xdr:row>
      <xdr:rowOff>56030</xdr:rowOff>
    </xdr:to>
    <xdr:sp macro="" textlink="TABINGRESOSYEGRESOS!P2">
      <xdr:nvSpPr>
        <xdr:cNvPr id="24" name="CuadroTexto 23">
          <a:extLst>
            <a:ext uri="{FF2B5EF4-FFF2-40B4-BE49-F238E27FC236}">
              <a16:creationId xmlns:a16="http://schemas.microsoft.com/office/drawing/2014/main" id="{B0FE8651-148A-49F7-883D-565BB56F60D6}"/>
            </a:ext>
          </a:extLst>
        </xdr:cNvPr>
        <xdr:cNvSpPr txBox="1"/>
      </xdr:nvSpPr>
      <xdr:spPr>
        <a:xfrm>
          <a:off x="9890312" y="3525370"/>
          <a:ext cx="1696570" cy="452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42A7DC8-38C5-4DC7-AEC2-6C35A8C32DFF}" type="TxLink">
            <a:rPr lang="en-US" sz="1800" b="1" i="0" u="none" strike="noStrike">
              <a:ln>
                <a:noFill/>
              </a:ln>
              <a:solidFill>
                <a:schemeClr val="bg1"/>
              </a:solidFill>
              <a:latin typeface="Aptos Narrow"/>
            </a:rPr>
            <a:pPr/>
            <a:t> $ 58.388,55 </a:t>
          </a:fld>
          <a:endParaRPr lang="es-AR" sz="2800" b="1">
            <a:ln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584947</xdr:colOff>
      <xdr:row>13</xdr:row>
      <xdr:rowOff>136711</xdr:rowOff>
    </xdr:from>
    <xdr:to>
      <xdr:col>15</xdr:col>
      <xdr:colOff>257734</xdr:colOff>
      <xdr:row>16</xdr:row>
      <xdr:rowOff>145676</xdr:rowOff>
    </xdr:to>
    <xdr:sp macro="" textlink="TABINGRESOSYEGRESOS!R2">
      <xdr:nvSpPr>
        <xdr:cNvPr id="25" name="CuadroTexto 24">
          <a:extLst>
            <a:ext uri="{FF2B5EF4-FFF2-40B4-BE49-F238E27FC236}">
              <a16:creationId xmlns:a16="http://schemas.microsoft.com/office/drawing/2014/main" id="{4BBE0B5D-9641-4D77-9BE6-92220BB2B514}"/>
            </a:ext>
          </a:extLst>
        </xdr:cNvPr>
        <xdr:cNvSpPr txBox="1"/>
      </xdr:nvSpPr>
      <xdr:spPr>
        <a:xfrm>
          <a:off x="11252947" y="3296770"/>
          <a:ext cx="434787" cy="580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21BED18-34E0-4AAF-B0EA-D74E7237A82D}" type="TxLink">
            <a:rPr lang="en-US" sz="4800" b="1" i="0" u="none" strike="noStrike">
              <a:ln>
                <a:noFill/>
              </a:ln>
              <a:solidFill>
                <a:srgbClr val="FF0000"/>
              </a:solidFill>
              <a:latin typeface="Aptos Narrow"/>
            </a:rPr>
            <a:pPr/>
            <a:t> </a:t>
          </a:fld>
          <a:endParaRPr lang="es-AR" sz="71400" b="1">
            <a:ln>
              <a:noFill/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591671</xdr:colOff>
      <xdr:row>13</xdr:row>
      <xdr:rowOff>143434</xdr:rowOff>
    </xdr:from>
    <xdr:to>
      <xdr:col>15</xdr:col>
      <xdr:colOff>358588</xdr:colOff>
      <xdr:row>16</xdr:row>
      <xdr:rowOff>152399</xdr:rowOff>
    </xdr:to>
    <xdr:sp macro="" textlink="TABINGRESOSYEGRESOS!Q2">
      <xdr:nvSpPr>
        <xdr:cNvPr id="26" name="CuadroTexto 25">
          <a:extLst>
            <a:ext uri="{FF2B5EF4-FFF2-40B4-BE49-F238E27FC236}">
              <a16:creationId xmlns:a16="http://schemas.microsoft.com/office/drawing/2014/main" id="{A7692BB4-6475-4385-96A7-81DF75D789FC}"/>
            </a:ext>
          </a:extLst>
        </xdr:cNvPr>
        <xdr:cNvSpPr txBox="1"/>
      </xdr:nvSpPr>
      <xdr:spPr>
        <a:xfrm>
          <a:off x="11259671" y="3303493"/>
          <a:ext cx="528917" cy="580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D5003-92BA-4EA7-9F57-67D24739BD4F}" type="TxLink">
            <a:rPr lang="en-US" sz="4400" b="1" i="0" u="none" strike="noStrike">
              <a:ln>
                <a:noFill/>
              </a:ln>
              <a:solidFill>
                <a:schemeClr val="accent6"/>
              </a:solidFill>
              <a:latin typeface="Aptos Narrow"/>
            </a:rPr>
            <a:pPr/>
            <a:t>↑</a:t>
          </a:fld>
          <a:endParaRPr lang="es-AR" sz="8800" b="1">
            <a:ln>
              <a:noFill/>
            </a:ln>
            <a:solidFill>
              <a:schemeClr val="accent6"/>
            </a:solidFill>
          </a:endParaRPr>
        </a:p>
      </xdr:txBody>
    </xdr:sp>
    <xdr:clientData/>
  </xdr:twoCellAnchor>
  <xdr:twoCellAnchor editAs="oneCell">
    <xdr:from>
      <xdr:col>4</xdr:col>
      <xdr:colOff>22410</xdr:colOff>
      <xdr:row>11</xdr:row>
      <xdr:rowOff>67235</xdr:rowOff>
    </xdr:from>
    <xdr:to>
      <xdr:col>7</xdr:col>
      <xdr:colOff>78439</xdr:colOff>
      <xdr:row>15</xdr:row>
      <xdr:rowOff>27776</xdr:rowOff>
    </xdr:to>
    <xdr:pic>
      <xdr:nvPicPr>
        <xdr:cNvPr id="30" name="Imagen 29" descr="Una caricatura de una persona&#10;&#10;Descripción generada automáticamente con confianza baja">
          <a:extLst>
            <a:ext uri="{FF2B5EF4-FFF2-40B4-BE49-F238E27FC236}">
              <a16:creationId xmlns:a16="http://schemas.microsoft.com/office/drawing/2014/main" id="{225CBBBE-6E49-0115-738C-5697A36E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0410" y="2846294"/>
          <a:ext cx="2342029" cy="722541"/>
        </a:xfrm>
        <a:prstGeom prst="rect">
          <a:avLst/>
        </a:prstGeom>
      </xdr:spPr>
    </xdr:pic>
    <xdr:clientData/>
  </xdr:twoCellAnchor>
  <xdr:twoCellAnchor>
    <xdr:from>
      <xdr:col>20</xdr:col>
      <xdr:colOff>705971</xdr:colOff>
      <xdr:row>12</xdr:row>
      <xdr:rowOff>1</xdr:rowOff>
    </xdr:from>
    <xdr:to>
      <xdr:col>23</xdr:col>
      <xdr:colOff>179295</xdr:colOff>
      <xdr:row>17</xdr:row>
      <xdr:rowOff>67237</xdr:rowOff>
    </xdr:to>
    <xdr:sp macro="" textlink="">
      <xdr:nvSpPr>
        <xdr:cNvPr id="31" name="Flecha: a la derecha con bandas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97EFA14-B4B6-A4C8-CA02-D25160F08B5E}"/>
            </a:ext>
          </a:extLst>
        </xdr:cNvPr>
        <xdr:cNvSpPr/>
      </xdr:nvSpPr>
      <xdr:spPr>
        <a:xfrm>
          <a:off x="15945971" y="2969560"/>
          <a:ext cx="1759324" cy="1019736"/>
        </a:xfrm>
        <a:prstGeom prst="stripedRightArrow">
          <a:avLst/>
        </a:prstGeom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AR" sz="1100" b="1"/>
            <a:t>Registro de Eventos</a:t>
          </a:r>
        </a:p>
      </xdr:txBody>
    </xdr:sp>
    <xdr:clientData/>
  </xdr:twoCellAnchor>
  <xdr:twoCellAnchor>
    <xdr:from>
      <xdr:col>12</xdr:col>
      <xdr:colOff>578223</xdr:colOff>
      <xdr:row>20</xdr:row>
      <xdr:rowOff>6727</xdr:rowOff>
    </xdr:from>
    <xdr:to>
      <xdr:col>15</xdr:col>
      <xdr:colOff>634252</xdr:colOff>
      <xdr:row>21</xdr:row>
      <xdr:rowOff>186021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9F61674C-DFE6-4BEE-8A85-B5505D98842A}"/>
            </a:ext>
          </a:extLst>
        </xdr:cNvPr>
        <xdr:cNvSpPr txBox="1"/>
      </xdr:nvSpPr>
      <xdr:spPr>
        <a:xfrm>
          <a:off x="9722223" y="4500286"/>
          <a:ext cx="23420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1">
              <a:ln>
                <a:noFill/>
              </a:ln>
              <a:solidFill>
                <a:sysClr val="windowText" lastClr="000000"/>
              </a:solidFill>
            </a:rPr>
            <a:t>GASTOS DISCRIMINADOS</a:t>
          </a:r>
        </a:p>
      </xdr:txBody>
    </xdr:sp>
    <xdr:clientData/>
  </xdr:twoCellAnchor>
  <xdr:twoCellAnchor>
    <xdr:from>
      <xdr:col>5</xdr:col>
      <xdr:colOff>327211</xdr:colOff>
      <xdr:row>19</xdr:row>
      <xdr:rowOff>147921</xdr:rowOff>
    </xdr:from>
    <xdr:to>
      <xdr:col>8</xdr:col>
      <xdr:colOff>383240</xdr:colOff>
      <xdr:row>21</xdr:row>
      <xdr:rowOff>136715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A20306B2-5139-48D6-9F70-A2C69400979A}"/>
            </a:ext>
          </a:extLst>
        </xdr:cNvPr>
        <xdr:cNvSpPr txBox="1"/>
      </xdr:nvSpPr>
      <xdr:spPr>
        <a:xfrm>
          <a:off x="4137211" y="4450980"/>
          <a:ext cx="23420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1">
              <a:ln>
                <a:noFill/>
              </a:ln>
              <a:solidFill>
                <a:sysClr val="windowText" lastClr="000000"/>
              </a:solidFill>
            </a:rPr>
            <a:t>TOTALES</a:t>
          </a:r>
          <a:r>
            <a:rPr lang="es-AR" sz="1600" b="1" baseline="0">
              <a:ln>
                <a:noFill/>
              </a:ln>
              <a:solidFill>
                <a:sysClr val="windowText" lastClr="000000"/>
              </a:solidFill>
            </a:rPr>
            <a:t> E IMPUESTOS</a:t>
          </a:r>
          <a:endParaRPr lang="es-AR" sz="1600" b="1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277905</xdr:colOff>
      <xdr:row>19</xdr:row>
      <xdr:rowOff>53791</xdr:rowOff>
    </xdr:from>
    <xdr:to>
      <xdr:col>23</xdr:col>
      <xdr:colOff>333934</xdr:colOff>
      <xdr:row>21</xdr:row>
      <xdr:rowOff>42585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B7C26AAA-8A2A-41A4-AEB8-3362338D6DD4}"/>
            </a:ext>
          </a:extLst>
        </xdr:cNvPr>
        <xdr:cNvSpPr txBox="1"/>
      </xdr:nvSpPr>
      <xdr:spPr>
        <a:xfrm>
          <a:off x="15517905" y="4356850"/>
          <a:ext cx="23420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1">
              <a:ln>
                <a:noFill/>
              </a:ln>
              <a:solidFill>
                <a:sysClr val="windowText" lastClr="000000"/>
              </a:solidFill>
            </a:rPr>
            <a:t>GASTOS POR CONCEPTO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107577</xdr:colOff>
          <xdr:row>23</xdr:row>
          <xdr:rowOff>52111</xdr:rowOff>
        </xdr:from>
        <xdr:to>
          <xdr:col>17</xdr:col>
          <xdr:colOff>78440</xdr:colOff>
          <xdr:row>40</xdr:row>
          <xdr:rowOff>25930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17485D48-4A80-1A16-52C8-F8FBE2DF29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TABINGRESOSYEGRESOS!$K$16:$N$35" spid="_x0000_s108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8489577" y="5117170"/>
              <a:ext cx="4542863" cy="3212319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614689</xdr:colOff>
      <xdr:row>0</xdr:row>
      <xdr:rowOff>38100</xdr:rowOff>
    </xdr:from>
    <xdr:ext cx="4770473" cy="937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3112F94-4E34-43E8-AB0F-880835683A06}"/>
            </a:ext>
          </a:extLst>
        </xdr:cNvPr>
        <xdr:cNvSpPr/>
      </xdr:nvSpPr>
      <xdr:spPr>
        <a:xfrm>
          <a:off x="5653414" y="38100"/>
          <a:ext cx="4770473" cy="937693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accent5">
                    <a:lumMod val="50000"/>
                  </a:schemeClr>
                </a:solidFill>
                <a:prstDash val="solid"/>
              </a:ln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BASE</a:t>
          </a:r>
          <a:r>
            <a:rPr lang="es-ES" sz="5400" b="1" cap="none" spc="0" baseline="0">
              <a:ln w="9525">
                <a:solidFill>
                  <a:schemeClr val="accent5">
                    <a:lumMod val="50000"/>
                  </a:schemeClr>
                </a:solidFill>
                <a:prstDash val="solid"/>
              </a:ln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DE CARGA</a:t>
          </a:r>
          <a:endParaRPr lang="es-ES" sz="5400" b="1" cap="none" spc="0">
            <a:ln w="9525">
              <a:solidFill>
                <a:schemeClr val="accent5">
                  <a:lumMod val="50000"/>
                </a:schemeClr>
              </a:solidFill>
              <a:prstDash val="solid"/>
            </a:ln>
            <a:solidFill>
              <a:schemeClr val="accent4">
                <a:lumMod val="40000"/>
                <a:lumOff val="60000"/>
              </a:schemeClr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409575</xdr:colOff>
      <xdr:row>0</xdr:row>
      <xdr:rowOff>104775</xdr:rowOff>
    </xdr:from>
    <xdr:to>
      <xdr:col>2</xdr:col>
      <xdr:colOff>638175</xdr:colOff>
      <xdr:row>0</xdr:row>
      <xdr:rowOff>800100</xdr:rowOff>
    </xdr:to>
    <xdr:grpSp>
      <xdr:nvGrpSpPr>
        <xdr:cNvPr id="6" name="Grup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2D1ED-3845-D43C-CA81-C37B8AC7FF4B}"/>
            </a:ext>
          </a:extLst>
        </xdr:cNvPr>
        <xdr:cNvGrpSpPr/>
      </xdr:nvGrpSpPr>
      <xdr:grpSpPr>
        <a:xfrm>
          <a:off x="409575" y="104775"/>
          <a:ext cx="1390650" cy="695325"/>
          <a:chOff x="409575" y="104775"/>
          <a:chExt cx="1390650" cy="695325"/>
        </a:xfrm>
      </xdr:grpSpPr>
      <xdr:sp macro="" textlink="">
        <xdr:nvSpPr>
          <xdr:cNvPr id="4" name="Flecha: curvada hacia la izquierda 3">
            <a:extLst>
              <a:ext uri="{FF2B5EF4-FFF2-40B4-BE49-F238E27FC236}">
                <a16:creationId xmlns:a16="http://schemas.microsoft.com/office/drawing/2014/main" id="{FD0AA8CA-2DC4-8A59-D6C4-B897500D90D4}"/>
              </a:ext>
            </a:extLst>
          </xdr:cNvPr>
          <xdr:cNvSpPr/>
        </xdr:nvSpPr>
        <xdr:spPr>
          <a:xfrm>
            <a:off x="409575" y="104775"/>
            <a:ext cx="514350" cy="695325"/>
          </a:xfrm>
          <a:prstGeom prst="curvedLef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AR" sz="1100">
              <a:solidFill>
                <a:schemeClr val="tx1"/>
              </a:solidFill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B1BAB453-E7B6-E4EA-74D7-4C2F6428631D}"/>
              </a:ext>
            </a:extLst>
          </xdr:cNvPr>
          <xdr:cNvSpPr txBox="1"/>
        </xdr:nvSpPr>
        <xdr:spPr>
          <a:xfrm>
            <a:off x="971550" y="247650"/>
            <a:ext cx="828675" cy="3905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900" b="1">
                <a:solidFill>
                  <a:schemeClr val="accent1"/>
                </a:solidFill>
              </a:rPr>
              <a:t>VOLVER AL DASHBOARD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468732</xdr:colOff>
      <xdr:row>0</xdr:row>
      <xdr:rowOff>0</xdr:rowOff>
    </xdr:from>
    <xdr:ext cx="3024033" cy="937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A772A5E-48E1-41DB-876F-7DE1B690F2C4}"/>
            </a:ext>
          </a:extLst>
        </xdr:cNvPr>
        <xdr:cNvSpPr/>
      </xdr:nvSpPr>
      <xdr:spPr>
        <a:xfrm>
          <a:off x="5840832" y="0"/>
          <a:ext cx="3024033" cy="937693"/>
        </a:xfrm>
        <a:prstGeom prst="rect">
          <a:avLst/>
        </a:prstGeom>
        <a:noFill/>
        <a:effectLst>
          <a:outerShdw blurRad="50800" dist="38100" dir="8100000" algn="tr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accent5">
                    <a:lumMod val="50000"/>
                  </a:schemeClr>
                </a:solidFill>
                <a:prstDash val="solid"/>
              </a:ln>
              <a:solidFill>
                <a:schemeClr val="bg2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BACKEND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Victor R. Colussi" refreshedDate="45441.492143518517" createdVersion="8" refreshedVersion="8" minRefreshableVersion="3" recordCount="1097" xr:uid="{7C6A8306-B9B1-4EE6-8083-750A8D8F15AD}">
  <cacheSource type="worksheet">
    <worksheetSource name="TB_INGRESOSYEGRESOS"/>
  </cacheSource>
  <cacheFields count="16">
    <cacheField name="ID-Propio" numFmtId="0">
      <sharedItems/>
    </cacheField>
    <cacheField name="ID Personalizado" numFmtId="0">
      <sharedItems containsString="0" containsBlank="1"/>
    </cacheField>
    <cacheField name="Fecha" numFmtId="14">
      <sharedItems containsSemiMixedTypes="0" containsNonDate="0" containsDate="1" containsString="0" minDate="2023-06-01T00:00:00" maxDate="2024-06-02T00:00:00" count="349">
        <d v="2024-06-01T00:00:00"/>
        <d v="2024-05-31T00:00:00"/>
        <d v="2024-05-30T00:00:00"/>
        <d v="2024-05-29T00:00:00"/>
        <d v="2024-05-28T00:00:00"/>
        <d v="2024-05-27T00:00:00"/>
        <d v="2024-05-26T00:00:00"/>
        <d v="2024-05-25T00:00:00"/>
        <d v="2024-05-24T00:00:00"/>
        <d v="2024-05-23T00:00:00"/>
        <d v="2024-05-22T00:00:00"/>
        <d v="2024-05-21T00:00:00"/>
        <d v="2024-05-20T00:00:00"/>
        <d v="2024-05-19T00:00:00"/>
        <d v="2024-05-18T00:00:00"/>
        <d v="2024-05-17T00:00:00"/>
        <d v="2024-05-16T00:00:00"/>
        <d v="2024-05-15T00:00:00"/>
        <d v="2024-05-14T00:00:00"/>
        <d v="2024-05-13T00:00:00"/>
        <d v="2024-05-12T00:00:00"/>
        <d v="2024-05-11T00:00:00"/>
        <d v="2024-05-10T00:00:00"/>
        <d v="2024-05-09T00:00:00"/>
        <d v="2024-05-08T00:00:00"/>
        <d v="2024-05-06T00:00:00"/>
        <d v="2024-05-05T00:00:00"/>
        <d v="2024-05-04T00:00:00"/>
        <d v="2024-05-03T00:00:00"/>
        <d v="2024-05-02T00:00:00"/>
        <d v="2024-05-01T00:00:00"/>
        <d v="2024-04-30T00:00:00"/>
        <d v="2024-04-29T00:00:00"/>
        <d v="2024-04-28T00:00:00"/>
        <d v="2024-04-27T00:00:00"/>
        <d v="2024-04-26T00:00:00"/>
        <d v="2024-04-25T00:00:00"/>
        <d v="2024-04-24T00:00:00"/>
        <d v="2024-04-22T00:00:00"/>
        <d v="2024-04-21T00:00:00"/>
        <d v="2024-04-20T00:00:00"/>
        <d v="2024-04-19T00:00:00"/>
        <d v="2024-04-18T00:00:00"/>
        <d v="2024-04-17T00:00:00"/>
        <d v="2024-04-16T00:00:00"/>
        <d v="2024-04-15T00:00:00"/>
        <d v="2024-04-14T00:00:00"/>
        <d v="2024-04-13T00:00:00"/>
        <d v="2024-04-12T00:00:00"/>
        <d v="2024-04-11T00:00:00"/>
        <d v="2024-04-10T00:00:00"/>
        <d v="2024-04-09T00:00:00"/>
        <d v="2024-04-08T00:00:00"/>
        <d v="2024-04-07T00:00:00"/>
        <d v="2024-04-06T00:00:00"/>
        <d v="2024-04-05T00:00:00"/>
        <d v="2024-04-04T00:00:00"/>
        <d v="2024-04-03T00:00:00"/>
        <d v="2024-04-02T00:00:00"/>
        <d v="2024-04-01T00:00:00"/>
        <d v="2024-03-31T00:00:00"/>
        <d v="2024-03-30T00:00:00"/>
        <d v="2024-03-29T00:00:00"/>
        <d v="2024-03-28T00:00:00"/>
        <d v="2024-03-27T00:00:00"/>
        <d v="2024-03-26T00:00:00"/>
        <d v="2024-03-25T00:00:00"/>
        <d v="2024-03-24T00:00:00"/>
        <d v="2024-03-23T00:00:00"/>
        <d v="2024-03-21T00:00:00"/>
        <d v="2024-03-20T00:00:00"/>
        <d v="2024-03-19T00:00:00"/>
        <d v="2024-03-18T00:00:00"/>
        <d v="2024-03-17T00:00:00"/>
        <d v="2024-03-16T00:00:00"/>
        <d v="2024-03-15T00:00:00"/>
        <d v="2024-03-14T00:00:00"/>
        <d v="2024-03-13T00:00:00"/>
        <d v="2024-03-12T00:00:00"/>
        <d v="2024-03-11T00:00:00"/>
        <d v="2024-03-10T00:00:00"/>
        <d v="2024-03-09T00:00:00"/>
        <d v="2024-03-08T00:00:00"/>
        <d v="2024-03-07T00:00:00"/>
        <d v="2024-03-06T00:00:00"/>
        <d v="2024-03-05T00:00:00"/>
        <d v="2024-03-04T00:00:00"/>
        <d v="2024-03-03T00:00:00"/>
        <d v="2024-03-02T00:00:00"/>
        <d v="2024-02-29T00:00:00"/>
        <d v="2024-02-28T00:00:00"/>
        <d v="2024-02-27T00:00:00"/>
        <d v="2024-02-26T00:00:00"/>
        <d v="2024-02-24T00:00:00"/>
        <d v="2024-02-23T00:00:00"/>
        <d v="2024-02-22T00:00:00"/>
        <d v="2024-02-21T00:00:00"/>
        <d v="2024-02-20T00:00:00"/>
        <d v="2024-02-19T00:00:00"/>
        <d v="2024-02-18T00:00:00"/>
        <d v="2024-02-17T00:00:00"/>
        <d v="2024-02-16T00:00:00"/>
        <d v="2024-02-15T00:00:00"/>
        <d v="2024-02-14T00:00:00"/>
        <d v="2024-02-13T00:00:00"/>
        <d v="2024-02-12T00:00:00"/>
        <d v="2024-02-11T00:00:00"/>
        <d v="2024-02-10T00:00:00"/>
        <d v="2024-02-09T00:00:00"/>
        <d v="2024-02-08T00:00:00"/>
        <d v="2024-02-07T00:00:00"/>
        <d v="2024-02-06T00:00:00"/>
        <d v="2024-02-05T00:00:00"/>
        <d v="2024-02-04T00:00:00"/>
        <d v="2024-02-03T00:00:00"/>
        <d v="2024-02-02T00:00:00"/>
        <d v="2024-02-01T00:00:00"/>
        <d v="2024-01-31T00:00:00"/>
        <d v="2024-01-30T00:00:00"/>
        <d v="2024-01-29T00:00:00"/>
        <d v="2024-01-28T00:00:00"/>
        <d v="2024-01-27T00:00:00"/>
        <d v="2024-01-26T00:00:00"/>
        <d v="2024-01-25T00:00:00"/>
        <d v="2024-01-24T00:00:00"/>
        <d v="2024-01-23T00:00:00"/>
        <d v="2024-01-22T00:00:00"/>
        <d v="2024-01-21T00:00:00"/>
        <d v="2024-01-20T00:00:00"/>
        <d v="2024-01-19T00:00:00"/>
        <d v="2024-01-18T00:00:00"/>
        <d v="2024-01-17T00:00:00"/>
        <d v="2024-01-16T00:00:00"/>
        <d v="2024-01-15T00:00:00"/>
        <d v="2024-01-14T00:00:00"/>
        <d v="2024-01-13T00:00:00"/>
        <d v="2024-01-12T00:00:00"/>
        <d v="2024-01-11T00:00:00"/>
        <d v="2024-01-10T00:00:00"/>
        <d v="2024-01-09T00:00:00"/>
        <d v="2024-01-08T00:00:00"/>
        <d v="2024-01-07T00:00:00"/>
        <d v="2024-01-06T00:00:00"/>
        <d v="2024-01-05T00:00:00"/>
        <d v="2024-01-04T00:00:00"/>
        <d v="2024-01-03T00:00:00"/>
        <d v="2024-01-02T00:00:00"/>
        <d v="2024-01-01T00:00:00"/>
        <d v="2023-12-31T00:00:00"/>
        <d v="2023-12-30T00:00:00"/>
        <d v="2023-12-29T00:00:00"/>
        <d v="2023-12-28T00:00:00"/>
        <d v="2023-12-27T00:00:00"/>
        <d v="2023-12-25T00:00:00"/>
        <d v="2023-12-24T00:00:00"/>
        <d v="2023-12-23T00:00:00"/>
        <d v="2023-12-22T00:00:00"/>
        <d v="2023-12-21T00:00:00"/>
        <d v="2023-12-20T00:00:00"/>
        <d v="2023-12-19T00:00:00"/>
        <d v="2023-12-17T00:00:00"/>
        <d v="2023-12-16T00:00:00"/>
        <d v="2023-12-15T00:00:00"/>
        <d v="2023-12-14T00:00:00"/>
        <d v="2023-12-13T00:00:00"/>
        <d v="2023-12-12T00:00:00"/>
        <d v="2023-12-11T00:00:00"/>
        <d v="2023-12-09T00:00:00"/>
        <d v="2023-12-08T00:00:00"/>
        <d v="2023-12-07T00:00:00"/>
        <d v="2023-12-06T00:00:00"/>
        <d v="2023-12-05T00:00:00"/>
        <d v="2023-12-04T00:00:00"/>
        <d v="2023-12-03T00:00:00"/>
        <d v="2023-12-02T00:00:00"/>
        <d v="2023-12-01T00:00:00"/>
        <d v="2023-11-30T00:00:00"/>
        <d v="2023-11-29T00:00:00"/>
        <d v="2023-11-28T00:00:00"/>
        <d v="2023-11-27T00:00:00"/>
        <d v="2023-11-26T00:00:00"/>
        <d v="2023-11-25T00:00:00"/>
        <d v="2023-11-24T00:00:00"/>
        <d v="2023-11-23T00:00:00"/>
        <d v="2023-11-22T00:00:00"/>
        <d v="2023-11-21T00:00:00"/>
        <d v="2023-11-19T00:00:00"/>
        <d v="2023-11-18T00:00:00"/>
        <d v="2023-11-17T00:00:00"/>
        <d v="2023-11-16T00:00:00"/>
        <d v="2023-11-15T00:00:00"/>
        <d v="2023-11-14T00:00:00"/>
        <d v="2023-11-13T00:00:00"/>
        <d v="2023-11-12T00:00:00"/>
        <d v="2023-11-11T00:00:00"/>
        <d v="2023-11-10T00:00:00"/>
        <d v="2023-11-09T00:00:00"/>
        <d v="2023-11-08T00:00:00"/>
        <d v="2023-11-07T00:00:00"/>
        <d v="2023-11-06T00:00:00"/>
        <d v="2023-11-05T00:00:00"/>
        <d v="2023-11-04T00:00:00"/>
        <d v="2023-11-03T00:00:00"/>
        <d v="2023-11-01T00:00:00"/>
        <d v="2023-10-31T00:00:00"/>
        <d v="2023-10-30T00:00:00"/>
        <d v="2023-10-29T00:00:00"/>
        <d v="2023-10-28T00:00:00"/>
        <d v="2023-10-27T00:00:00"/>
        <d v="2023-10-26T00:00:00"/>
        <d v="2023-10-25T00:00:00"/>
        <d v="2023-10-24T00:00:00"/>
        <d v="2023-10-23T00:00:00"/>
        <d v="2023-10-22T00:00:00"/>
        <d v="2023-10-21T00:00:00"/>
        <d v="2023-10-20T00:00:00"/>
        <d v="2023-10-19T00:00:00"/>
        <d v="2023-10-18T00:00:00"/>
        <d v="2023-10-17T00:00:00"/>
        <d v="2023-10-15T00:00:00"/>
        <d v="2023-10-14T00:00:00"/>
        <d v="2023-10-13T00:00:00"/>
        <d v="2023-10-12T00:00:00"/>
        <d v="2023-10-11T00:00:00"/>
        <d v="2023-10-10T00:00:00"/>
        <d v="2023-10-09T00:00:00"/>
        <d v="2023-10-07T00:00:00"/>
        <d v="2023-10-06T00:00:00"/>
        <d v="2023-10-05T00:00:00"/>
        <d v="2023-10-04T00:00:00"/>
        <d v="2023-10-03T00:00:00"/>
        <d v="2023-10-02T00:00:00"/>
        <d v="2023-10-01T00:00:00"/>
        <d v="2023-09-30T00:00:00"/>
        <d v="2023-09-29T00:00:00"/>
        <d v="2023-09-28T00:00:00"/>
        <d v="2023-09-27T00:00:00"/>
        <d v="2023-09-26T00:00:00"/>
        <d v="2023-09-25T00:00:00"/>
        <d v="2023-09-24T00:00:00"/>
        <d v="2023-09-23T00:00:00"/>
        <d v="2023-09-22T00:00:00"/>
        <d v="2023-09-21T00:00:00"/>
        <d v="2023-09-20T00:00:00"/>
        <d v="2023-09-18T00:00:00"/>
        <d v="2023-09-17T00:00:00"/>
        <d v="2023-09-16T00:00:00"/>
        <d v="2023-09-15T00:00:00"/>
        <d v="2023-09-14T00:00:00"/>
        <d v="2023-09-13T00:00:00"/>
        <d v="2023-09-12T00:00:00"/>
        <d v="2023-09-10T00:00:00"/>
        <d v="2023-09-09T00:00:00"/>
        <d v="2023-09-08T00:00:00"/>
        <d v="2023-09-07T00:00:00"/>
        <d v="2023-09-06T00:00:00"/>
        <d v="2023-09-05T00:00:00"/>
        <d v="2023-09-04T00:00:00"/>
        <d v="2023-09-03T00:00:00"/>
        <d v="2023-09-02T00:00:00"/>
        <d v="2023-09-01T00:00:00"/>
        <d v="2023-08-31T00:00:00"/>
        <d v="2023-08-30T00:00:00"/>
        <d v="2023-08-29T00:00:00"/>
        <d v="2023-08-28T00:00:00"/>
        <d v="2023-08-27T00:00:00"/>
        <d v="2023-08-26T00:00:00"/>
        <d v="2023-08-25T00:00:00"/>
        <d v="2023-08-24T00:00:00"/>
        <d v="2023-08-23T00:00:00"/>
        <d v="2023-08-22T00:00:00"/>
        <d v="2023-08-20T00:00:00"/>
        <d v="2023-08-19T00:00:00"/>
        <d v="2023-08-18T00:00:00"/>
        <d v="2023-08-17T00:00:00"/>
        <d v="2023-08-16T00:00:00"/>
        <d v="2023-08-15T00:00:00"/>
        <d v="2023-08-14T00:00:00"/>
        <d v="2023-08-13T00:00:00"/>
        <d v="2023-08-12T00:00:00"/>
        <d v="2023-08-11T00:00:00"/>
        <d v="2023-08-10T00:00:00"/>
        <d v="2023-08-09T00:00:00"/>
        <d v="2023-08-08T00:00:00"/>
        <d v="2023-08-07T00:00:00"/>
        <d v="2023-08-06T00:00:00"/>
        <d v="2023-08-04T00:00:00"/>
        <d v="2023-08-03T00:00:00"/>
        <d v="2023-08-02T00:00:00"/>
        <d v="2023-07-31T00:00:00"/>
        <d v="2023-07-30T00:00:00"/>
        <d v="2023-07-29T00:00:00"/>
        <d v="2023-07-28T00:00:00"/>
        <d v="2023-07-27T00:00:00"/>
        <d v="2023-07-26T00:00:00"/>
        <d v="2023-07-25T00:00:00"/>
        <d v="2023-07-24T00:00:00"/>
        <d v="2023-07-23T00:00:00"/>
        <d v="2023-07-22T00:00:00"/>
        <d v="2023-07-21T00:00:00"/>
        <d v="2023-07-20T00:00:00"/>
        <d v="2023-07-19T00:00:00"/>
        <d v="2023-07-18T00:00:00"/>
        <d v="2023-07-17T00:00:00"/>
        <d v="2023-07-16T00:00:00"/>
        <d v="2023-07-15T00:00:00"/>
        <d v="2023-07-14T00:00:00"/>
        <d v="2023-07-13T00:00:00"/>
        <d v="2023-07-12T00:00:00"/>
        <d v="2023-07-11T00:00:00"/>
        <d v="2023-07-10T00:00:00"/>
        <d v="2023-07-09T00:00:00"/>
        <d v="2023-07-08T00:00:00"/>
        <d v="2023-07-07T00:00:00"/>
        <d v="2023-07-06T00:00:00"/>
        <d v="2023-07-04T00:00:00"/>
        <d v="2023-07-03T00:00:00"/>
        <d v="2023-07-02T00:00:00"/>
        <d v="2023-07-01T00:00:00"/>
        <d v="2023-06-30T00:00:00"/>
        <d v="2023-06-29T00:00:00"/>
        <d v="2023-06-28T00:00:00"/>
        <d v="2023-06-27T00:00:00"/>
        <d v="2023-06-26T00:00:00"/>
        <d v="2023-06-25T00:00:00"/>
        <d v="2023-06-24T00:00:00"/>
        <d v="2023-06-23T00:00:00"/>
        <d v="2023-06-22T00:00:00"/>
        <d v="2023-06-21T00:00:00"/>
        <d v="2023-06-20T00:00:00"/>
        <d v="2023-06-19T00:00:00"/>
        <d v="2023-06-18T00:00:00"/>
        <d v="2023-06-17T00:00:00"/>
        <d v="2023-06-16T00:00:00"/>
        <d v="2023-06-15T00:00:00"/>
        <d v="2023-06-14T00:00:00"/>
        <d v="2023-06-13T00:00:00"/>
        <d v="2023-06-12T00:00:00"/>
        <d v="2023-06-11T00:00:00"/>
        <d v="2023-06-10T00:00:00"/>
        <d v="2023-06-09T00:00:00"/>
        <d v="2023-06-08T00:00:00"/>
        <d v="2023-06-07T00:00:00"/>
        <d v="2023-06-06T00:00:00"/>
        <d v="2023-06-05T00:00:00"/>
        <d v="2023-06-04T00:00:00"/>
        <d v="2023-06-03T00:00:00"/>
        <d v="2023-06-02T00:00:00"/>
        <d v="2023-06-01T00:00:00"/>
      </sharedItems>
    </cacheField>
    <cacheField name="Concepto" numFmtId="0">
      <sharedItems count="11">
        <s v="SUELDO"/>
        <s v="Alquiler"/>
        <s v="DIVIDENDOS"/>
        <s v="VENTAS"/>
        <s v="Viaticos"/>
        <s v="BONO"/>
        <s v="Viaje"/>
        <s v="COMISIONES"/>
        <s v="Combustible"/>
        <s v="Variables" u="1"/>
        <s v="Fijos" u="1"/>
      </sharedItems>
    </cacheField>
    <cacheField name="Grupo" numFmtId="0">
      <sharedItems count="2">
        <s v="INGRESO"/>
        <s v="EGRESO"/>
      </sharedItems>
    </cacheField>
    <cacheField name="Responsable" numFmtId="0">
      <sharedItems count="3">
        <s v="Agustina Coliso Diuk"/>
        <s v="Juan Perez Roldan"/>
        <s v="Cristina Garcia Tiyu"/>
      </sharedItems>
    </cacheField>
    <cacheField name="Costo" numFmtId="44">
      <sharedItems containsSemiMixedTypes="0" containsString="0" containsNumber="1" containsInteger="1" minValue="102" maxValue="9995"/>
    </cacheField>
    <cacheField name="Unidades" numFmtId="0">
      <sharedItems containsSemiMixedTypes="0" containsString="0" containsNumber="1" containsInteger="1" minValue="1" maxValue="50"/>
    </cacheField>
    <cacheField name="Impuestos" numFmtId="44">
      <sharedItems containsSemiMixedTypes="0" containsString="0" containsNumber="1" minValue="23.939999999999998" maxValue="2105.25"/>
    </cacheField>
    <cacheField name="Total" numFmtId="44">
      <sharedItems containsSemiMixedTypes="0" containsString="0" containsNumber="1" minValue="137.94" maxValue="12130.25"/>
    </cacheField>
    <cacheField name="Descuento" numFmtId="44">
      <sharedItems containsSemiMixedTypes="0" containsString="0" containsNumber="1" minValue="41.381999999999998" maxValue="3639.0749999999998"/>
    </cacheField>
    <cacheField name="Logistica" numFmtId="0">
      <sharedItems containsString="0" containsBlank="1"/>
    </cacheField>
    <cacheField name="Personalizado 3" numFmtId="0">
      <sharedItems containsString="0" containsBlank="1"/>
    </cacheField>
    <cacheField name="Personalizado 4" numFmtId="0">
      <sharedItems containsString="0" containsBlank="1"/>
    </cacheField>
    <cacheField name="Personalizado 5" numFmtId="0">
      <sharedItems containsString="0" containsBlank="1"/>
    </cacheField>
    <cacheField name="otro" numFmtId="0">
      <sharedItems containsString="0" containsBlank="1"/>
    </cacheField>
  </cacheFields>
  <extLst>
    <ext xmlns:x14="http://schemas.microsoft.com/office/spreadsheetml/2009/9/main" uri="{725AE2AE-9491-48be-B2B4-4EB974FC3084}">
      <x14:pivotCacheDefinition pivotCacheId="180746863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7">
  <r>
    <s v="COD - 1"/>
    <m/>
    <x v="0"/>
    <x v="0"/>
    <x v="0"/>
    <x v="0"/>
    <n v="9343"/>
    <n v="38"/>
    <n v="1970.01"/>
    <n v="11351.01"/>
    <n v="3405.3029999999999"/>
    <m/>
    <m/>
    <m/>
    <m/>
    <m/>
  </r>
  <r>
    <s v="COD - 2"/>
    <m/>
    <x v="1"/>
    <x v="1"/>
    <x v="1"/>
    <x v="1"/>
    <n v="182"/>
    <n v="17"/>
    <n v="41.79"/>
    <n v="240.79"/>
    <n v="72.236999999999995"/>
    <m/>
    <m/>
    <m/>
    <m/>
    <m/>
  </r>
  <r>
    <s v="COD - 3"/>
    <m/>
    <x v="1"/>
    <x v="2"/>
    <x v="0"/>
    <x v="0"/>
    <n v="262"/>
    <n v="6"/>
    <n v="56.279999999999994"/>
    <n v="324.27999999999997"/>
    <n v="97.283999999999992"/>
    <m/>
    <m/>
    <m/>
    <m/>
    <m/>
  </r>
  <r>
    <s v="COD - 4"/>
    <m/>
    <x v="1"/>
    <x v="3"/>
    <x v="0"/>
    <x v="0"/>
    <n v="6340"/>
    <n v="18"/>
    <n v="1335.1799999999998"/>
    <n v="7693.18"/>
    <n v="2307.9540000000002"/>
    <m/>
    <m/>
    <m/>
    <m/>
    <m/>
  </r>
  <r>
    <s v="COD - 5"/>
    <m/>
    <x v="1"/>
    <x v="0"/>
    <x v="0"/>
    <x v="1"/>
    <n v="9282"/>
    <n v="28"/>
    <n v="1955.1000000000001"/>
    <n v="11265.1"/>
    <n v="3379.53"/>
    <m/>
    <m/>
    <m/>
    <m/>
    <m/>
  </r>
  <r>
    <s v="COD - 6"/>
    <m/>
    <x v="1"/>
    <x v="3"/>
    <x v="0"/>
    <x v="0"/>
    <n v="8774"/>
    <n v="1"/>
    <n v="1842.75"/>
    <n v="10617.75"/>
    <n v="3185.3249999999998"/>
    <m/>
    <m/>
    <m/>
    <m/>
    <m/>
  </r>
  <r>
    <s v="COD - 7"/>
    <m/>
    <x v="1"/>
    <x v="0"/>
    <x v="0"/>
    <x v="1"/>
    <n v="9867"/>
    <n v="27"/>
    <n v="2077.7399999999998"/>
    <n v="11971.74"/>
    <n v="3591.5219999999999"/>
    <m/>
    <m/>
    <m/>
    <m/>
    <m/>
  </r>
  <r>
    <s v="COD - 8"/>
    <m/>
    <x v="2"/>
    <x v="4"/>
    <x v="1"/>
    <x v="1"/>
    <n v="7267"/>
    <n v="44"/>
    <n v="1535.31"/>
    <n v="8846.31"/>
    <n v="2653.8929999999996"/>
    <m/>
    <m/>
    <m/>
    <m/>
    <m/>
  </r>
  <r>
    <s v="COD - 9"/>
    <m/>
    <x v="2"/>
    <x v="0"/>
    <x v="0"/>
    <x v="0"/>
    <n v="2778"/>
    <n v="42"/>
    <n v="592.20000000000005"/>
    <n v="3412.2"/>
    <n v="1023.6599999999999"/>
    <m/>
    <m/>
    <m/>
    <m/>
    <m/>
  </r>
  <r>
    <s v="COD - 10"/>
    <m/>
    <x v="2"/>
    <x v="4"/>
    <x v="1"/>
    <x v="0"/>
    <n v="8892"/>
    <n v="44"/>
    <n v="1876.56"/>
    <n v="10812.56"/>
    <n v="3243.7679999999996"/>
    <m/>
    <m/>
    <m/>
    <m/>
    <m/>
  </r>
  <r>
    <s v="COD - 11"/>
    <m/>
    <x v="2"/>
    <x v="0"/>
    <x v="0"/>
    <x v="1"/>
    <n v="316"/>
    <n v="7"/>
    <n v="67.83"/>
    <n v="390.83"/>
    <n v="117.249"/>
    <m/>
    <m/>
    <m/>
    <m/>
    <m/>
  </r>
  <r>
    <s v="COD - 12"/>
    <m/>
    <x v="2"/>
    <x v="0"/>
    <x v="0"/>
    <x v="2"/>
    <n v="9211"/>
    <n v="46"/>
    <n v="1943.97"/>
    <n v="11200.97"/>
    <n v="3360.2909999999997"/>
    <m/>
    <m/>
    <m/>
    <m/>
    <m/>
  </r>
  <r>
    <s v="COD - 13"/>
    <m/>
    <x v="2"/>
    <x v="5"/>
    <x v="0"/>
    <x v="0"/>
    <n v="5292"/>
    <n v="25"/>
    <n v="1116.57"/>
    <n v="6433.57"/>
    <n v="1930.0709999999999"/>
    <m/>
    <m/>
    <m/>
    <m/>
    <m/>
  </r>
  <r>
    <s v="COD - 14"/>
    <m/>
    <x v="2"/>
    <x v="4"/>
    <x v="1"/>
    <x v="0"/>
    <n v="2324"/>
    <n v="10"/>
    <n v="490.14"/>
    <n v="2824.14"/>
    <n v="847.24199999999996"/>
    <m/>
    <m/>
    <m/>
    <m/>
    <m/>
  </r>
  <r>
    <s v="COD - 15"/>
    <m/>
    <x v="3"/>
    <x v="6"/>
    <x v="1"/>
    <x v="0"/>
    <n v="6119"/>
    <n v="27"/>
    <n v="1290.6600000000001"/>
    <n v="7436.66"/>
    <n v="2230.998"/>
    <m/>
    <m/>
    <m/>
    <m/>
    <m/>
  </r>
  <r>
    <s v="COD - 16"/>
    <m/>
    <x v="3"/>
    <x v="2"/>
    <x v="0"/>
    <x v="0"/>
    <n v="6847"/>
    <n v="12"/>
    <n v="1440.3899999999999"/>
    <n v="8299.39"/>
    <n v="2489.8169999999996"/>
    <m/>
    <m/>
    <m/>
    <m/>
    <m/>
  </r>
  <r>
    <s v="COD - 17"/>
    <m/>
    <x v="3"/>
    <x v="0"/>
    <x v="0"/>
    <x v="0"/>
    <n v="9223"/>
    <n v="23"/>
    <n v="1941.6599999999999"/>
    <n v="11187.66"/>
    <n v="3356.2979999999998"/>
    <m/>
    <m/>
    <m/>
    <m/>
    <m/>
  </r>
  <r>
    <s v="COD - 18"/>
    <m/>
    <x v="4"/>
    <x v="2"/>
    <x v="0"/>
    <x v="1"/>
    <n v="3788"/>
    <n v="16"/>
    <n v="798.84"/>
    <n v="4602.84"/>
    <n v="1380.8520000000001"/>
    <m/>
    <m/>
    <m/>
    <m/>
    <m/>
  </r>
  <r>
    <s v="COD - 19"/>
    <m/>
    <x v="4"/>
    <x v="3"/>
    <x v="0"/>
    <x v="0"/>
    <n v="3485"/>
    <n v="1"/>
    <n v="732.06000000000006"/>
    <n v="4218.0600000000004"/>
    <n v="1265.4180000000001"/>
    <m/>
    <m/>
    <m/>
    <m/>
    <m/>
  </r>
  <r>
    <s v="COD - 20"/>
    <m/>
    <x v="4"/>
    <x v="5"/>
    <x v="0"/>
    <x v="0"/>
    <n v="2631"/>
    <n v="34"/>
    <n v="559.65"/>
    <n v="3224.65"/>
    <n v="967.39499999999998"/>
    <m/>
    <m/>
    <m/>
    <m/>
    <m/>
  </r>
  <r>
    <s v="COD - 21"/>
    <m/>
    <x v="4"/>
    <x v="0"/>
    <x v="0"/>
    <x v="0"/>
    <n v="6722"/>
    <n v="4"/>
    <n v="1412.4599999999998"/>
    <n v="8138.46"/>
    <n v="2441.538"/>
    <m/>
    <m/>
    <m/>
    <m/>
    <m/>
  </r>
  <r>
    <s v="COD - 22"/>
    <m/>
    <x v="4"/>
    <x v="7"/>
    <x v="0"/>
    <x v="0"/>
    <n v="9821"/>
    <n v="6"/>
    <n v="2063.67"/>
    <n v="11890.67"/>
    <n v="3567.201"/>
    <m/>
    <m/>
    <m/>
    <m/>
    <m/>
  </r>
  <r>
    <s v="COD - 23"/>
    <m/>
    <x v="4"/>
    <x v="1"/>
    <x v="1"/>
    <x v="0"/>
    <n v="3557"/>
    <n v="47"/>
    <n v="756.84"/>
    <n v="4360.84"/>
    <n v="1308.252"/>
    <m/>
    <m/>
    <m/>
    <m/>
    <m/>
  </r>
  <r>
    <s v="COD - 24"/>
    <m/>
    <x v="5"/>
    <x v="0"/>
    <x v="0"/>
    <x v="1"/>
    <n v="2456"/>
    <n v="32"/>
    <n v="522.48"/>
    <n v="3010.48"/>
    <n v="903.14400000000001"/>
    <m/>
    <m/>
    <m/>
    <m/>
    <m/>
  </r>
  <r>
    <s v="COD - 25"/>
    <m/>
    <x v="5"/>
    <x v="4"/>
    <x v="1"/>
    <x v="2"/>
    <n v="5175"/>
    <n v="40"/>
    <n v="1095.1500000000001"/>
    <n v="6310.15"/>
    <n v="1893.0449999999998"/>
    <m/>
    <m/>
    <m/>
    <m/>
    <m/>
  </r>
  <r>
    <s v="COD - 26"/>
    <m/>
    <x v="5"/>
    <x v="4"/>
    <x v="1"/>
    <x v="0"/>
    <n v="7338"/>
    <n v="17"/>
    <n v="1544.55"/>
    <n v="8899.5499999999993"/>
    <n v="2669.8649999999998"/>
    <m/>
    <m/>
    <m/>
    <m/>
    <m/>
  </r>
  <r>
    <s v="COD - 27"/>
    <m/>
    <x v="5"/>
    <x v="8"/>
    <x v="1"/>
    <x v="0"/>
    <n v="2573"/>
    <n v="40"/>
    <n v="548.7299999999999"/>
    <n v="3161.73"/>
    <n v="948.51900000000001"/>
    <m/>
    <m/>
    <m/>
    <m/>
    <m/>
  </r>
  <r>
    <s v="COD - 28"/>
    <m/>
    <x v="5"/>
    <x v="8"/>
    <x v="1"/>
    <x v="1"/>
    <n v="5854"/>
    <n v="41"/>
    <n v="1237.9499999999998"/>
    <n v="7132.95"/>
    <n v="2139.8849999999998"/>
    <m/>
    <m/>
    <m/>
    <m/>
    <m/>
  </r>
  <r>
    <s v="COD - 29"/>
    <m/>
    <x v="6"/>
    <x v="4"/>
    <x v="1"/>
    <x v="1"/>
    <n v="5879"/>
    <n v="34"/>
    <n v="1241.73"/>
    <n v="7154.73"/>
    <n v="2146.4189999999999"/>
    <m/>
    <m/>
    <m/>
    <m/>
    <m/>
  </r>
  <r>
    <s v="COD - 30"/>
    <m/>
    <x v="6"/>
    <x v="0"/>
    <x v="0"/>
    <x v="0"/>
    <n v="9011"/>
    <n v="8"/>
    <n v="1893.99"/>
    <n v="10912.99"/>
    <n v="3273.8969999999999"/>
    <m/>
    <m/>
    <m/>
    <m/>
    <m/>
  </r>
  <r>
    <s v="COD - 31"/>
    <m/>
    <x v="6"/>
    <x v="6"/>
    <x v="1"/>
    <x v="0"/>
    <n v="8230"/>
    <n v="43"/>
    <n v="1737.33"/>
    <n v="10010.33"/>
    <n v="3003.0989999999997"/>
    <m/>
    <m/>
    <m/>
    <m/>
    <m/>
  </r>
  <r>
    <s v="COD - 32"/>
    <m/>
    <x v="6"/>
    <x v="4"/>
    <x v="1"/>
    <x v="2"/>
    <n v="1792"/>
    <n v="7"/>
    <n v="377.79"/>
    <n v="2176.79"/>
    <n v="653.03699999999992"/>
    <m/>
    <m/>
    <m/>
    <m/>
    <m/>
  </r>
  <r>
    <s v="COD - 33"/>
    <m/>
    <x v="6"/>
    <x v="4"/>
    <x v="1"/>
    <x v="0"/>
    <n v="7862"/>
    <n v="37"/>
    <n v="1658.79"/>
    <n v="9557.7900000000009"/>
    <n v="2867.337"/>
    <m/>
    <m/>
    <m/>
    <m/>
    <m/>
  </r>
  <r>
    <s v="COD - 34"/>
    <m/>
    <x v="7"/>
    <x v="7"/>
    <x v="0"/>
    <x v="2"/>
    <n v="852"/>
    <n v="29"/>
    <n v="185.01"/>
    <n v="1066.01"/>
    <n v="319.803"/>
    <m/>
    <m/>
    <m/>
    <m/>
    <m/>
  </r>
  <r>
    <s v="COD - 35"/>
    <m/>
    <x v="7"/>
    <x v="0"/>
    <x v="0"/>
    <x v="0"/>
    <n v="923"/>
    <n v="22"/>
    <n v="198.45"/>
    <n v="1143.45"/>
    <n v="343.03500000000003"/>
    <m/>
    <m/>
    <m/>
    <m/>
    <m/>
  </r>
  <r>
    <s v="COD - 36"/>
    <m/>
    <x v="8"/>
    <x v="8"/>
    <x v="1"/>
    <x v="2"/>
    <n v="8761"/>
    <n v="20"/>
    <n v="1844.01"/>
    <n v="10625.01"/>
    <n v="3187.5030000000002"/>
    <m/>
    <m/>
    <m/>
    <m/>
    <m/>
  </r>
  <r>
    <s v="COD - 37"/>
    <m/>
    <x v="8"/>
    <x v="0"/>
    <x v="0"/>
    <x v="1"/>
    <n v="8231"/>
    <n v="19"/>
    <n v="1732.5"/>
    <n v="9982.5"/>
    <n v="2994.75"/>
    <m/>
    <m/>
    <m/>
    <m/>
    <m/>
  </r>
  <r>
    <s v="COD - 38"/>
    <m/>
    <x v="9"/>
    <x v="0"/>
    <x v="0"/>
    <x v="1"/>
    <n v="8937"/>
    <n v="13"/>
    <n v="1879.5"/>
    <n v="10829.5"/>
    <n v="3248.85"/>
    <m/>
    <m/>
    <m/>
    <m/>
    <m/>
  </r>
  <r>
    <s v="COD - 39"/>
    <m/>
    <x v="9"/>
    <x v="4"/>
    <x v="1"/>
    <x v="2"/>
    <n v="489"/>
    <n v="46"/>
    <n v="112.35"/>
    <n v="647.35"/>
    <n v="194.20500000000001"/>
    <m/>
    <m/>
    <m/>
    <m/>
    <m/>
  </r>
  <r>
    <s v="COD - 40"/>
    <m/>
    <x v="10"/>
    <x v="5"/>
    <x v="0"/>
    <x v="0"/>
    <n v="9872"/>
    <n v="17"/>
    <n v="2076.69"/>
    <n v="11965.69"/>
    <n v="3589.7069999999999"/>
    <m/>
    <m/>
    <m/>
    <m/>
    <m/>
  </r>
  <r>
    <s v="COD - 41"/>
    <m/>
    <x v="10"/>
    <x v="2"/>
    <x v="0"/>
    <x v="0"/>
    <n v="3577"/>
    <n v="10"/>
    <n v="753.27"/>
    <n v="4340.2700000000004"/>
    <n v="1302.0810000000001"/>
    <m/>
    <m/>
    <m/>
    <m/>
    <m/>
  </r>
  <r>
    <s v="COD - 42"/>
    <m/>
    <x v="10"/>
    <x v="7"/>
    <x v="0"/>
    <x v="0"/>
    <n v="2691"/>
    <n v="36"/>
    <n v="572.66999999999996"/>
    <n v="3299.67"/>
    <n v="989.90099999999995"/>
    <m/>
    <m/>
    <m/>
    <m/>
    <m/>
  </r>
  <r>
    <s v="COD - 43"/>
    <m/>
    <x v="10"/>
    <x v="4"/>
    <x v="1"/>
    <x v="1"/>
    <n v="412"/>
    <n v="1"/>
    <n v="86.72999999999999"/>
    <n v="499.73"/>
    <n v="149.91900000000001"/>
    <m/>
    <m/>
    <m/>
    <m/>
    <m/>
  </r>
  <r>
    <s v="COD - 44"/>
    <m/>
    <x v="10"/>
    <x v="3"/>
    <x v="0"/>
    <x v="0"/>
    <n v="5614"/>
    <n v="37"/>
    <n v="1186.71"/>
    <n v="6837.71"/>
    <n v="2051.3130000000001"/>
    <m/>
    <m/>
    <m/>
    <m/>
    <m/>
  </r>
  <r>
    <s v="COD - 45"/>
    <m/>
    <x v="11"/>
    <x v="0"/>
    <x v="0"/>
    <x v="1"/>
    <n v="1926"/>
    <n v="29"/>
    <n v="410.54999999999995"/>
    <n v="2365.5500000000002"/>
    <n v="709.66500000000008"/>
    <m/>
    <m/>
    <m/>
    <m/>
    <m/>
  </r>
  <r>
    <s v="COD - 46"/>
    <m/>
    <x v="11"/>
    <x v="7"/>
    <x v="0"/>
    <x v="0"/>
    <n v="7703"/>
    <n v="48"/>
    <n v="1627.7099999999998"/>
    <n v="9378.7099999999991"/>
    <n v="2813.6129999999998"/>
    <m/>
    <m/>
    <m/>
    <m/>
    <m/>
  </r>
  <r>
    <s v="COD - 47"/>
    <m/>
    <x v="11"/>
    <x v="2"/>
    <x v="0"/>
    <x v="0"/>
    <n v="2801"/>
    <n v="43"/>
    <n v="597.2399999999999"/>
    <n v="3441.24"/>
    <n v="1032.3719999999998"/>
    <m/>
    <m/>
    <m/>
    <m/>
    <m/>
  </r>
  <r>
    <s v="COD - 48"/>
    <m/>
    <x v="12"/>
    <x v="3"/>
    <x v="0"/>
    <x v="0"/>
    <n v="7746"/>
    <n v="4"/>
    <n v="1627.4999999999998"/>
    <n v="9377.5"/>
    <n v="2813.25"/>
    <m/>
    <m/>
    <m/>
    <m/>
    <m/>
  </r>
  <r>
    <s v="COD - 49"/>
    <m/>
    <x v="12"/>
    <x v="8"/>
    <x v="1"/>
    <x v="1"/>
    <n v="8178"/>
    <n v="44"/>
    <n v="1726.62"/>
    <n v="9948.619999999999"/>
    <n v="2984.5859999999998"/>
    <m/>
    <m/>
    <m/>
    <m/>
    <m/>
  </r>
  <r>
    <s v="COD - 50"/>
    <m/>
    <x v="12"/>
    <x v="0"/>
    <x v="0"/>
    <x v="2"/>
    <n v="1770"/>
    <n v="30"/>
    <n v="378"/>
    <n v="2178"/>
    <n v="653.4"/>
    <m/>
    <m/>
    <m/>
    <m/>
    <m/>
  </r>
  <r>
    <s v="COD - 51"/>
    <m/>
    <x v="12"/>
    <x v="4"/>
    <x v="1"/>
    <x v="1"/>
    <n v="9601"/>
    <n v="32"/>
    <n v="2022.93"/>
    <n v="11655.93"/>
    <n v="3496.779"/>
    <m/>
    <m/>
    <m/>
    <m/>
    <m/>
  </r>
  <r>
    <s v="COD - 52"/>
    <m/>
    <x v="13"/>
    <x v="3"/>
    <x v="0"/>
    <x v="0"/>
    <n v="3645"/>
    <n v="48"/>
    <n v="775.53"/>
    <n v="4468.53"/>
    <n v="1340.559"/>
    <m/>
    <m/>
    <m/>
    <m/>
    <m/>
  </r>
  <r>
    <s v="COD - 53"/>
    <m/>
    <x v="13"/>
    <x v="5"/>
    <x v="0"/>
    <x v="0"/>
    <n v="5482"/>
    <n v="41"/>
    <n v="1159.83"/>
    <n v="6682.83"/>
    <n v="2004.8489999999999"/>
    <m/>
    <m/>
    <m/>
    <m/>
    <m/>
  </r>
  <r>
    <s v="COD - 54"/>
    <m/>
    <x v="13"/>
    <x v="0"/>
    <x v="0"/>
    <x v="2"/>
    <n v="2605"/>
    <n v="48"/>
    <n v="557.13"/>
    <n v="3210.13"/>
    <n v="963.03899999999999"/>
    <m/>
    <m/>
    <m/>
    <m/>
    <m/>
  </r>
  <r>
    <s v="COD - 55"/>
    <m/>
    <x v="13"/>
    <x v="3"/>
    <x v="0"/>
    <x v="1"/>
    <n v="2072"/>
    <n v="47"/>
    <n v="444.99"/>
    <n v="2563.9899999999998"/>
    <n v="769.19699999999989"/>
    <m/>
    <m/>
    <m/>
    <m/>
    <m/>
  </r>
  <r>
    <s v="COD - 56"/>
    <m/>
    <x v="13"/>
    <x v="1"/>
    <x v="1"/>
    <x v="0"/>
    <n v="5492"/>
    <n v="10"/>
    <n v="1155.4199999999998"/>
    <n v="6657.42"/>
    <n v="1997.2259999999999"/>
    <m/>
    <m/>
    <m/>
    <m/>
    <m/>
  </r>
  <r>
    <s v="COD - 57"/>
    <m/>
    <x v="14"/>
    <x v="0"/>
    <x v="0"/>
    <x v="0"/>
    <n v="4585"/>
    <n v="35"/>
    <n v="970.19999999999993"/>
    <n v="5590.2"/>
    <n v="1677.06"/>
    <m/>
    <m/>
    <m/>
    <m/>
    <m/>
  </r>
  <r>
    <s v="COD - 58"/>
    <m/>
    <x v="14"/>
    <x v="2"/>
    <x v="0"/>
    <x v="1"/>
    <n v="5632"/>
    <n v="48"/>
    <n v="1192.8"/>
    <n v="6872.8"/>
    <n v="2061.84"/>
    <m/>
    <m/>
    <m/>
    <m/>
    <m/>
  </r>
  <r>
    <s v="COD - 59"/>
    <m/>
    <x v="15"/>
    <x v="5"/>
    <x v="0"/>
    <x v="0"/>
    <n v="2650"/>
    <n v="23"/>
    <n v="561.33000000000004"/>
    <n v="3234.33"/>
    <n v="970.29899999999998"/>
    <m/>
    <m/>
    <m/>
    <m/>
    <m/>
  </r>
  <r>
    <s v="COD - 60"/>
    <m/>
    <x v="15"/>
    <x v="4"/>
    <x v="1"/>
    <x v="0"/>
    <n v="7217"/>
    <n v="34"/>
    <n v="1522.71"/>
    <n v="8773.7099999999991"/>
    <n v="2632.1129999999998"/>
    <m/>
    <m/>
    <m/>
    <m/>
    <m/>
  </r>
  <r>
    <s v="COD - 61"/>
    <m/>
    <x v="15"/>
    <x v="4"/>
    <x v="1"/>
    <x v="0"/>
    <n v="6468"/>
    <n v="7"/>
    <n v="1359.75"/>
    <n v="7834.75"/>
    <n v="2350.4249999999997"/>
    <m/>
    <m/>
    <m/>
    <m/>
    <m/>
  </r>
  <r>
    <s v="COD - 62"/>
    <m/>
    <x v="16"/>
    <x v="4"/>
    <x v="1"/>
    <x v="0"/>
    <n v="3582"/>
    <n v="46"/>
    <n v="761.88"/>
    <n v="4389.88"/>
    <n v="1316.9639999999999"/>
    <m/>
    <m/>
    <m/>
    <m/>
    <m/>
  </r>
  <r>
    <s v="COD - 63"/>
    <m/>
    <x v="16"/>
    <x v="4"/>
    <x v="1"/>
    <x v="0"/>
    <n v="8549"/>
    <n v="6"/>
    <n v="1796.55"/>
    <n v="10351.549999999999"/>
    <n v="3105.4649999999997"/>
    <m/>
    <m/>
    <m/>
    <m/>
    <m/>
  </r>
  <r>
    <s v="COD - 64"/>
    <m/>
    <x v="17"/>
    <x v="4"/>
    <x v="1"/>
    <x v="2"/>
    <n v="4221"/>
    <n v="28"/>
    <n v="892.29"/>
    <n v="5141.29"/>
    <n v="1542.3869999999999"/>
    <m/>
    <m/>
    <m/>
    <m/>
    <m/>
  </r>
  <r>
    <s v="COD - 65"/>
    <m/>
    <x v="17"/>
    <x v="4"/>
    <x v="1"/>
    <x v="0"/>
    <n v="3579"/>
    <n v="26"/>
    <n v="757.05"/>
    <n v="4362.05"/>
    <n v="1308.615"/>
    <m/>
    <m/>
    <m/>
    <m/>
    <m/>
  </r>
  <r>
    <s v="COD - 66"/>
    <m/>
    <x v="17"/>
    <x v="4"/>
    <x v="1"/>
    <x v="0"/>
    <n v="1242"/>
    <n v="27"/>
    <n v="266.49"/>
    <n v="1535.49"/>
    <n v="460.64699999999999"/>
    <m/>
    <m/>
    <m/>
    <m/>
    <m/>
  </r>
  <r>
    <s v="COD - 67"/>
    <m/>
    <x v="18"/>
    <x v="4"/>
    <x v="1"/>
    <x v="2"/>
    <n v="2223"/>
    <n v="26"/>
    <n v="472.28999999999996"/>
    <n v="2721.29"/>
    <n v="816.38699999999994"/>
    <m/>
    <m/>
    <m/>
    <m/>
    <m/>
  </r>
  <r>
    <s v="COD - 68"/>
    <m/>
    <x v="18"/>
    <x v="4"/>
    <x v="1"/>
    <x v="0"/>
    <n v="7388"/>
    <n v="19"/>
    <n v="1555.47"/>
    <n v="8962.4699999999993"/>
    <n v="2688.7409999999995"/>
    <m/>
    <m/>
    <m/>
    <m/>
    <m/>
  </r>
  <r>
    <s v="COD - 69"/>
    <m/>
    <x v="18"/>
    <x v="4"/>
    <x v="1"/>
    <x v="0"/>
    <n v="8022"/>
    <n v="18"/>
    <n v="1688.3999999999999"/>
    <n v="9728.4"/>
    <n v="2918.52"/>
    <m/>
    <m/>
    <m/>
    <m/>
    <m/>
  </r>
  <r>
    <s v="COD - 70"/>
    <m/>
    <x v="18"/>
    <x v="4"/>
    <x v="1"/>
    <x v="2"/>
    <n v="4641"/>
    <n v="50"/>
    <n v="985.11"/>
    <n v="5676.11"/>
    <n v="1702.8329999999999"/>
    <m/>
    <m/>
    <m/>
    <m/>
    <m/>
  </r>
  <r>
    <s v="COD - 71"/>
    <m/>
    <x v="18"/>
    <x v="4"/>
    <x v="1"/>
    <x v="2"/>
    <n v="3725"/>
    <n v="4"/>
    <n v="783.09"/>
    <n v="4512.09"/>
    <n v="1353.627"/>
    <m/>
    <m/>
    <m/>
    <m/>
    <m/>
  </r>
  <r>
    <s v="COD - 72"/>
    <m/>
    <x v="19"/>
    <x v="4"/>
    <x v="1"/>
    <x v="0"/>
    <n v="4487"/>
    <n v="12"/>
    <n v="944.79"/>
    <n v="5443.79"/>
    <n v="1633.1369999999999"/>
    <m/>
    <m/>
    <m/>
    <m/>
    <m/>
  </r>
  <r>
    <s v="COD - 73"/>
    <m/>
    <x v="19"/>
    <x v="4"/>
    <x v="1"/>
    <x v="0"/>
    <n v="9262"/>
    <n v="47"/>
    <n v="1954.8899999999999"/>
    <n v="11263.89"/>
    <n v="3379.1669999999999"/>
    <m/>
    <m/>
    <m/>
    <m/>
    <m/>
  </r>
  <r>
    <s v="COD - 74"/>
    <m/>
    <x v="19"/>
    <x v="8"/>
    <x v="1"/>
    <x v="1"/>
    <n v="2145"/>
    <n v="13"/>
    <n v="453.18"/>
    <n v="2611.1799999999998"/>
    <n v="783.35399999999993"/>
    <m/>
    <m/>
    <m/>
    <m/>
    <m/>
  </r>
  <r>
    <s v="COD - 75"/>
    <m/>
    <x v="20"/>
    <x v="1"/>
    <x v="1"/>
    <x v="0"/>
    <n v="5079"/>
    <n v="32"/>
    <n v="1073.31"/>
    <n v="6184.3099999999995"/>
    <n v="1855.2929999999997"/>
    <m/>
    <m/>
    <m/>
    <m/>
    <m/>
  </r>
  <r>
    <s v="COD - 76"/>
    <m/>
    <x v="20"/>
    <x v="6"/>
    <x v="1"/>
    <x v="1"/>
    <n v="6504"/>
    <n v="32"/>
    <n v="1372.56"/>
    <n v="7908.5599999999995"/>
    <n v="2372.5679999999998"/>
    <m/>
    <m/>
    <m/>
    <m/>
    <m/>
  </r>
  <r>
    <s v="COD - 77"/>
    <m/>
    <x v="20"/>
    <x v="3"/>
    <x v="0"/>
    <x v="0"/>
    <n v="1891"/>
    <n v="38"/>
    <n v="405.09000000000003"/>
    <n v="2334.09"/>
    <n v="700.22699999999998"/>
    <m/>
    <m/>
    <m/>
    <m/>
    <m/>
  </r>
  <r>
    <s v="COD - 78"/>
    <m/>
    <x v="21"/>
    <x v="0"/>
    <x v="0"/>
    <x v="1"/>
    <n v="5609"/>
    <n v="26"/>
    <n v="1183.3499999999999"/>
    <n v="6818.35"/>
    <n v="2045.5050000000001"/>
    <m/>
    <m/>
    <m/>
    <m/>
    <m/>
  </r>
  <r>
    <s v="COD - 79"/>
    <m/>
    <x v="21"/>
    <x v="4"/>
    <x v="1"/>
    <x v="1"/>
    <n v="8307"/>
    <n v="19"/>
    <n v="1748.46"/>
    <n v="10074.459999999999"/>
    <n v="3022.3379999999997"/>
    <m/>
    <m/>
    <m/>
    <m/>
    <m/>
  </r>
  <r>
    <s v="COD - 80"/>
    <m/>
    <x v="21"/>
    <x v="2"/>
    <x v="0"/>
    <x v="0"/>
    <n v="5655"/>
    <n v="49"/>
    <n v="1197.8399999999999"/>
    <n v="6901.84"/>
    <n v="2070.5520000000001"/>
    <m/>
    <m/>
    <m/>
    <m/>
    <m/>
  </r>
  <r>
    <s v="COD - 81"/>
    <m/>
    <x v="22"/>
    <x v="0"/>
    <x v="0"/>
    <x v="0"/>
    <n v="6710"/>
    <n v="34"/>
    <n v="1416.24"/>
    <n v="8160.24"/>
    <n v="2448.0719999999997"/>
    <m/>
    <m/>
    <m/>
    <m/>
    <m/>
  </r>
  <r>
    <s v="COD - 82"/>
    <m/>
    <x v="22"/>
    <x v="6"/>
    <x v="1"/>
    <x v="0"/>
    <n v="7280"/>
    <n v="3"/>
    <n v="1529.43"/>
    <n v="8812.43"/>
    <n v="2643.7289999999998"/>
    <m/>
    <m/>
    <m/>
    <m/>
    <m/>
  </r>
  <r>
    <s v="COD - 83"/>
    <m/>
    <x v="23"/>
    <x v="7"/>
    <x v="0"/>
    <x v="1"/>
    <n v="1990"/>
    <n v="4"/>
    <n v="418.73999999999995"/>
    <n v="2412.7399999999998"/>
    <n v="723.82199999999989"/>
    <m/>
    <m/>
    <m/>
    <m/>
    <m/>
  </r>
  <r>
    <s v="COD - 84"/>
    <m/>
    <x v="24"/>
    <x v="8"/>
    <x v="1"/>
    <x v="2"/>
    <n v="4054"/>
    <n v="36"/>
    <n v="858.89999999999986"/>
    <n v="4948.8999999999996"/>
    <n v="1484.6699999999998"/>
    <m/>
    <m/>
    <m/>
    <m/>
    <m/>
  </r>
  <r>
    <s v="COD - 85"/>
    <m/>
    <x v="24"/>
    <x v="4"/>
    <x v="1"/>
    <x v="1"/>
    <n v="5122"/>
    <n v="46"/>
    <n v="1085.28"/>
    <n v="6253.28"/>
    <n v="1875.9839999999999"/>
    <m/>
    <m/>
    <m/>
    <m/>
    <m/>
  </r>
  <r>
    <s v="COD - 86"/>
    <m/>
    <x v="24"/>
    <x v="6"/>
    <x v="1"/>
    <x v="0"/>
    <n v="7139"/>
    <n v="33"/>
    <n v="1506.1200000000001"/>
    <n v="8678.1200000000008"/>
    <n v="2603.4360000000001"/>
    <m/>
    <m/>
    <m/>
    <m/>
    <m/>
  </r>
  <r>
    <s v="COD - 87"/>
    <m/>
    <x v="24"/>
    <x v="5"/>
    <x v="0"/>
    <x v="0"/>
    <n v="6601"/>
    <n v="6"/>
    <n v="1387.47"/>
    <n v="7994.47"/>
    <n v="2398.3409999999999"/>
    <m/>
    <m/>
    <m/>
    <m/>
    <m/>
  </r>
  <r>
    <s v="COD - 88"/>
    <m/>
    <x v="25"/>
    <x v="6"/>
    <x v="1"/>
    <x v="0"/>
    <n v="8961"/>
    <n v="46"/>
    <n v="1891.47"/>
    <n v="10898.47"/>
    <n v="3269.5409999999997"/>
    <m/>
    <m/>
    <m/>
    <m/>
    <m/>
  </r>
  <r>
    <s v="COD - 89"/>
    <m/>
    <x v="25"/>
    <x v="5"/>
    <x v="0"/>
    <x v="0"/>
    <n v="8774"/>
    <n v="4"/>
    <n v="1843.3799999999999"/>
    <n v="10621.38"/>
    <n v="3186.4139999999998"/>
    <m/>
    <m/>
    <m/>
    <m/>
    <m/>
  </r>
  <r>
    <s v="COD - 90"/>
    <m/>
    <x v="25"/>
    <x v="0"/>
    <x v="0"/>
    <x v="0"/>
    <n v="2373"/>
    <n v="6"/>
    <n v="499.59"/>
    <n v="2878.59"/>
    <n v="863.577"/>
    <m/>
    <m/>
    <m/>
    <m/>
    <m/>
  </r>
  <r>
    <s v="COD - 91"/>
    <m/>
    <x v="26"/>
    <x v="6"/>
    <x v="1"/>
    <x v="0"/>
    <n v="2438"/>
    <n v="34"/>
    <n v="519.12"/>
    <n v="2991.12"/>
    <n v="897.3359999999999"/>
    <m/>
    <m/>
    <m/>
    <m/>
    <m/>
  </r>
  <r>
    <s v="COD - 92"/>
    <m/>
    <x v="27"/>
    <x v="8"/>
    <x v="1"/>
    <x v="2"/>
    <n v="5643"/>
    <n v="23"/>
    <n v="1189.8599999999999"/>
    <n v="6855.86"/>
    <n v="2056.7579999999998"/>
    <m/>
    <m/>
    <m/>
    <m/>
    <m/>
  </r>
  <r>
    <s v="COD - 93"/>
    <m/>
    <x v="27"/>
    <x v="2"/>
    <x v="0"/>
    <x v="0"/>
    <n v="1338"/>
    <n v="30"/>
    <n v="287.27999999999997"/>
    <n v="1655.28"/>
    <n v="496.58399999999995"/>
    <m/>
    <m/>
    <m/>
    <m/>
    <m/>
  </r>
  <r>
    <s v="COD - 94"/>
    <m/>
    <x v="27"/>
    <x v="4"/>
    <x v="1"/>
    <x v="0"/>
    <n v="9063"/>
    <n v="27"/>
    <n v="1908.9"/>
    <n v="10998.9"/>
    <n v="3299.6699999999996"/>
    <m/>
    <m/>
    <m/>
    <m/>
    <m/>
  </r>
  <r>
    <s v="COD - 95"/>
    <m/>
    <x v="27"/>
    <x v="0"/>
    <x v="0"/>
    <x v="2"/>
    <n v="1963"/>
    <n v="5"/>
    <n v="413.28"/>
    <n v="2381.2799999999997"/>
    <n v="714.3839999999999"/>
    <m/>
    <m/>
    <m/>
    <m/>
    <m/>
  </r>
  <r>
    <s v="COD - 96"/>
    <m/>
    <x v="27"/>
    <x v="3"/>
    <x v="0"/>
    <x v="0"/>
    <n v="1381"/>
    <n v="24"/>
    <n v="295.05"/>
    <n v="1700.05"/>
    <n v="510.01499999999999"/>
    <m/>
    <m/>
    <m/>
    <m/>
    <m/>
  </r>
  <r>
    <s v="COD - 97"/>
    <m/>
    <x v="27"/>
    <x v="5"/>
    <x v="0"/>
    <x v="1"/>
    <n v="4091"/>
    <n v="10"/>
    <n v="861.21"/>
    <n v="4962.21"/>
    <n v="1488.663"/>
    <m/>
    <m/>
    <m/>
    <m/>
    <m/>
  </r>
  <r>
    <s v="COD - 98"/>
    <m/>
    <x v="27"/>
    <x v="3"/>
    <x v="0"/>
    <x v="2"/>
    <n v="9929"/>
    <n v="48"/>
    <n v="2095.17"/>
    <n v="12072.17"/>
    <n v="3621.6509999999998"/>
    <m/>
    <m/>
    <m/>
    <m/>
    <m/>
  </r>
  <r>
    <s v="COD - 99"/>
    <m/>
    <x v="28"/>
    <x v="7"/>
    <x v="0"/>
    <x v="0"/>
    <n v="8202"/>
    <n v="45"/>
    <n v="1731.87"/>
    <n v="9978.869999999999"/>
    <n v="2993.6609999999996"/>
    <m/>
    <m/>
    <m/>
    <m/>
    <m/>
  </r>
  <r>
    <s v="COD - 100"/>
    <m/>
    <x v="28"/>
    <x v="2"/>
    <x v="0"/>
    <x v="2"/>
    <n v="4996"/>
    <n v="29"/>
    <n v="1055.2499999999998"/>
    <n v="6080.25"/>
    <n v="1824.075"/>
    <m/>
    <m/>
    <m/>
    <m/>
    <m/>
  </r>
  <r>
    <s v="COD - 101"/>
    <m/>
    <x v="28"/>
    <x v="4"/>
    <x v="1"/>
    <x v="2"/>
    <n v="117"/>
    <n v="18"/>
    <n v="28.35"/>
    <n v="163.35"/>
    <n v="49.004999999999995"/>
    <m/>
    <m/>
    <m/>
    <m/>
    <m/>
  </r>
  <r>
    <s v="COD - 102"/>
    <m/>
    <x v="28"/>
    <x v="4"/>
    <x v="1"/>
    <x v="0"/>
    <n v="125"/>
    <n v="31"/>
    <n v="32.76"/>
    <n v="188.76"/>
    <n v="56.627999999999993"/>
    <m/>
    <m/>
    <m/>
    <m/>
    <m/>
  </r>
  <r>
    <s v="COD - 103"/>
    <m/>
    <x v="28"/>
    <x v="0"/>
    <x v="0"/>
    <x v="0"/>
    <n v="7129"/>
    <n v="22"/>
    <n v="1501.7099999999998"/>
    <n v="8652.7099999999991"/>
    <n v="2595.8129999999996"/>
    <m/>
    <m/>
    <m/>
    <m/>
    <m/>
  </r>
  <r>
    <s v="COD - 104"/>
    <m/>
    <x v="29"/>
    <x v="4"/>
    <x v="1"/>
    <x v="0"/>
    <n v="6393"/>
    <n v="42"/>
    <n v="1351.35"/>
    <n v="7786.35"/>
    <n v="2335.9050000000002"/>
    <m/>
    <m/>
    <m/>
    <m/>
    <m/>
  </r>
  <r>
    <s v="COD - 105"/>
    <m/>
    <x v="29"/>
    <x v="7"/>
    <x v="0"/>
    <x v="2"/>
    <n v="7129"/>
    <n v="50"/>
    <n v="1507.59"/>
    <n v="8686.59"/>
    <n v="2605.9769999999999"/>
    <m/>
    <m/>
    <m/>
    <m/>
    <m/>
  </r>
  <r>
    <s v="COD - 106"/>
    <m/>
    <x v="29"/>
    <x v="3"/>
    <x v="0"/>
    <x v="2"/>
    <n v="1602"/>
    <n v="11"/>
    <n v="338.73"/>
    <n v="1951.73"/>
    <n v="585.51900000000001"/>
    <m/>
    <m/>
    <m/>
    <m/>
    <m/>
  </r>
  <r>
    <s v="COD - 107"/>
    <m/>
    <x v="30"/>
    <x v="5"/>
    <x v="0"/>
    <x v="0"/>
    <n v="8776"/>
    <n v="41"/>
    <n v="1851.57"/>
    <n v="10668.57"/>
    <n v="3200.5709999999999"/>
    <m/>
    <m/>
    <m/>
    <m/>
    <m/>
  </r>
  <r>
    <s v="COD - 108"/>
    <m/>
    <x v="30"/>
    <x v="4"/>
    <x v="1"/>
    <x v="0"/>
    <n v="103"/>
    <n v="11"/>
    <n v="23.939999999999998"/>
    <n v="137.94"/>
    <n v="41.381999999999998"/>
    <m/>
    <m/>
    <m/>
    <m/>
    <m/>
  </r>
  <r>
    <s v="COD - 109"/>
    <m/>
    <x v="30"/>
    <x v="2"/>
    <x v="0"/>
    <x v="0"/>
    <n v="6654"/>
    <n v="21"/>
    <n v="1401.75"/>
    <n v="8076.75"/>
    <n v="2423.0250000000001"/>
    <m/>
    <m/>
    <m/>
    <m/>
    <m/>
  </r>
  <r>
    <s v="COD - 110"/>
    <m/>
    <x v="30"/>
    <x v="4"/>
    <x v="1"/>
    <x v="0"/>
    <n v="3282"/>
    <n v="20"/>
    <n v="693.42000000000007"/>
    <n v="3995.42"/>
    <n v="1198.626"/>
    <m/>
    <m/>
    <m/>
    <m/>
    <m/>
  </r>
  <r>
    <s v="COD - 111"/>
    <m/>
    <x v="31"/>
    <x v="3"/>
    <x v="0"/>
    <x v="0"/>
    <n v="9845"/>
    <n v="18"/>
    <n v="2071.23"/>
    <n v="11934.23"/>
    <n v="3580.2689999999998"/>
    <m/>
    <m/>
    <m/>
    <m/>
    <m/>
  </r>
  <r>
    <s v="COD - 112"/>
    <m/>
    <x v="31"/>
    <x v="7"/>
    <x v="0"/>
    <x v="0"/>
    <n v="7755"/>
    <n v="5"/>
    <n v="1629.6"/>
    <n v="9389.6"/>
    <n v="2816.88"/>
    <m/>
    <m/>
    <m/>
    <m/>
    <m/>
  </r>
  <r>
    <s v="COD - 113"/>
    <m/>
    <x v="31"/>
    <x v="1"/>
    <x v="1"/>
    <x v="0"/>
    <n v="1671"/>
    <n v="32"/>
    <n v="357.63"/>
    <n v="2060.63"/>
    <n v="618.18899999999996"/>
    <m/>
    <m/>
    <m/>
    <m/>
    <m/>
  </r>
  <r>
    <s v="COD - 114"/>
    <m/>
    <x v="32"/>
    <x v="2"/>
    <x v="0"/>
    <x v="0"/>
    <n v="7230"/>
    <n v="9"/>
    <n v="1520.19"/>
    <n v="8759.19"/>
    <n v="2627.7570000000001"/>
    <m/>
    <m/>
    <m/>
    <m/>
    <m/>
  </r>
  <r>
    <s v="COD - 115"/>
    <m/>
    <x v="32"/>
    <x v="6"/>
    <x v="1"/>
    <x v="0"/>
    <n v="932"/>
    <n v="18"/>
    <n v="199.5"/>
    <n v="1149.5"/>
    <n v="344.84999999999997"/>
    <m/>
    <m/>
    <m/>
    <m/>
    <m/>
  </r>
  <r>
    <s v="COD - 116"/>
    <m/>
    <x v="32"/>
    <x v="4"/>
    <x v="1"/>
    <x v="0"/>
    <n v="726"/>
    <n v="46"/>
    <n v="162.12"/>
    <n v="934.12"/>
    <n v="280.23599999999999"/>
    <m/>
    <m/>
    <m/>
    <m/>
    <m/>
  </r>
  <r>
    <s v="COD - 117"/>
    <m/>
    <x v="32"/>
    <x v="4"/>
    <x v="1"/>
    <x v="0"/>
    <n v="348"/>
    <n v="15"/>
    <n v="76.23"/>
    <n v="439.23"/>
    <n v="131.76900000000001"/>
    <m/>
    <m/>
    <m/>
    <m/>
    <m/>
  </r>
  <r>
    <s v="COD - 118"/>
    <m/>
    <x v="33"/>
    <x v="1"/>
    <x v="1"/>
    <x v="0"/>
    <n v="6197"/>
    <n v="10"/>
    <n v="1303.4699999999998"/>
    <n v="7510.4699999999993"/>
    <n v="2253.1409999999996"/>
    <m/>
    <m/>
    <m/>
    <m/>
    <m/>
  </r>
  <r>
    <s v="COD - 119"/>
    <m/>
    <x v="33"/>
    <x v="2"/>
    <x v="0"/>
    <x v="1"/>
    <n v="5027"/>
    <n v="25"/>
    <n v="1060.92"/>
    <n v="6112.92"/>
    <n v="1833.876"/>
    <m/>
    <m/>
    <m/>
    <m/>
    <m/>
  </r>
  <r>
    <s v="COD - 120"/>
    <m/>
    <x v="34"/>
    <x v="1"/>
    <x v="1"/>
    <x v="0"/>
    <n v="2493"/>
    <n v="22"/>
    <n v="528.15"/>
    <n v="3043.15"/>
    <n v="912.94500000000005"/>
    <m/>
    <m/>
    <m/>
    <m/>
    <m/>
  </r>
  <r>
    <s v="COD - 121"/>
    <m/>
    <x v="34"/>
    <x v="2"/>
    <x v="0"/>
    <x v="0"/>
    <n v="3176"/>
    <n v="15"/>
    <n v="670.1099999999999"/>
    <n v="3861.1099999999997"/>
    <n v="1158.3329999999999"/>
    <m/>
    <m/>
    <m/>
    <m/>
    <m/>
  </r>
  <r>
    <s v="COD - 122"/>
    <m/>
    <x v="35"/>
    <x v="1"/>
    <x v="1"/>
    <x v="1"/>
    <n v="5799"/>
    <n v="45"/>
    <n v="1227.24"/>
    <n v="7071.24"/>
    <n v="2121.3719999999998"/>
    <m/>
    <m/>
    <m/>
    <m/>
    <m/>
  </r>
  <r>
    <s v="COD - 123"/>
    <m/>
    <x v="36"/>
    <x v="7"/>
    <x v="0"/>
    <x v="2"/>
    <n v="9938"/>
    <n v="30"/>
    <n v="2093.2800000000002"/>
    <n v="12061.28"/>
    <n v="3618.384"/>
    <m/>
    <m/>
    <m/>
    <m/>
    <m/>
  </r>
  <r>
    <s v="COD - 124"/>
    <m/>
    <x v="36"/>
    <x v="6"/>
    <x v="1"/>
    <x v="0"/>
    <n v="8843"/>
    <n v="13"/>
    <n v="1859.76"/>
    <n v="10715.76"/>
    <n v="3214.7280000000001"/>
    <m/>
    <m/>
    <m/>
    <m/>
    <m/>
  </r>
  <r>
    <s v="COD - 125"/>
    <m/>
    <x v="36"/>
    <x v="8"/>
    <x v="1"/>
    <x v="1"/>
    <n v="220"/>
    <n v="28"/>
    <n v="52.08"/>
    <n v="300.08"/>
    <n v="90.023999999999987"/>
    <m/>
    <m/>
    <m/>
    <m/>
    <m/>
  </r>
  <r>
    <s v="COD - 126"/>
    <m/>
    <x v="36"/>
    <x v="8"/>
    <x v="1"/>
    <x v="0"/>
    <n v="3348"/>
    <n v="47"/>
    <n v="712.94999999999993"/>
    <n v="4107.95"/>
    <n v="1232.385"/>
    <m/>
    <m/>
    <m/>
    <m/>
    <m/>
  </r>
  <r>
    <s v="COD - 127"/>
    <m/>
    <x v="37"/>
    <x v="7"/>
    <x v="0"/>
    <x v="0"/>
    <n v="8269"/>
    <n v="18"/>
    <n v="1740.27"/>
    <n v="10027.27"/>
    <n v="3008.181"/>
    <m/>
    <m/>
    <m/>
    <m/>
    <m/>
  </r>
  <r>
    <s v="COD - 128"/>
    <m/>
    <x v="37"/>
    <x v="1"/>
    <x v="1"/>
    <x v="1"/>
    <n v="5163"/>
    <n v="4"/>
    <n v="1085.07"/>
    <n v="6252.07"/>
    <n v="1875.6209999999999"/>
    <m/>
    <m/>
    <m/>
    <m/>
    <m/>
  </r>
  <r>
    <s v="COD - 129"/>
    <m/>
    <x v="37"/>
    <x v="4"/>
    <x v="1"/>
    <x v="0"/>
    <n v="5537"/>
    <n v="28"/>
    <n v="1168.6500000000001"/>
    <n v="6733.65"/>
    <n v="2020.0949999999998"/>
    <m/>
    <m/>
    <m/>
    <m/>
    <m/>
  </r>
  <r>
    <s v="COD - 130"/>
    <m/>
    <x v="37"/>
    <x v="0"/>
    <x v="0"/>
    <x v="0"/>
    <n v="3487"/>
    <n v="36"/>
    <n v="739.82999999999993"/>
    <n v="4262.83"/>
    <n v="1278.8489999999999"/>
    <m/>
    <m/>
    <m/>
    <m/>
    <m/>
  </r>
  <r>
    <s v="COD - 131"/>
    <m/>
    <x v="37"/>
    <x v="1"/>
    <x v="1"/>
    <x v="1"/>
    <n v="8316"/>
    <n v="24"/>
    <n v="1751.3999999999999"/>
    <n v="10091.4"/>
    <n v="3027.4199999999996"/>
    <m/>
    <m/>
    <m/>
    <m/>
    <m/>
  </r>
  <r>
    <s v="COD - 132"/>
    <m/>
    <x v="37"/>
    <x v="8"/>
    <x v="1"/>
    <x v="0"/>
    <n v="6356"/>
    <n v="14"/>
    <n v="1337.7"/>
    <n v="7707.7"/>
    <n v="2312.31"/>
    <m/>
    <m/>
    <m/>
    <m/>
    <m/>
  </r>
  <r>
    <s v="COD - 133"/>
    <m/>
    <x v="38"/>
    <x v="3"/>
    <x v="0"/>
    <x v="2"/>
    <n v="7757"/>
    <n v="2"/>
    <n v="1629.39"/>
    <n v="9388.39"/>
    <n v="2816.5169999999998"/>
    <m/>
    <m/>
    <m/>
    <m/>
    <m/>
  </r>
  <r>
    <s v="COD - 134"/>
    <m/>
    <x v="38"/>
    <x v="5"/>
    <x v="0"/>
    <x v="2"/>
    <n v="4301"/>
    <n v="16"/>
    <n v="906.56999999999994"/>
    <n v="5223.57"/>
    <n v="1567.0709999999999"/>
    <m/>
    <m/>
    <m/>
    <m/>
    <m/>
  </r>
  <r>
    <s v="COD - 135"/>
    <m/>
    <x v="38"/>
    <x v="0"/>
    <x v="0"/>
    <x v="2"/>
    <n v="2446"/>
    <n v="39"/>
    <n v="521.85"/>
    <n v="3006.85"/>
    <n v="902.05499999999995"/>
    <m/>
    <m/>
    <m/>
    <m/>
    <m/>
  </r>
  <r>
    <s v="COD - 136"/>
    <m/>
    <x v="38"/>
    <x v="1"/>
    <x v="1"/>
    <x v="2"/>
    <n v="6339"/>
    <n v="26"/>
    <n v="1336.65"/>
    <n v="7701.65"/>
    <n v="2310.4949999999999"/>
    <m/>
    <m/>
    <m/>
    <m/>
    <m/>
  </r>
  <r>
    <s v="COD - 137"/>
    <m/>
    <x v="39"/>
    <x v="8"/>
    <x v="1"/>
    <x v="2"/>
    <n v="2661"/>
    <n v="23"/>
    <n v="563.64"/>
    <n v="3247.64"/>
    <n v="974.29199999999992"/>
    <m/>
    <m/>
    <m/>
    <m/>
    <m/>
  </r>
  <r>
    <s v="COD - 138"/>
    <m/>
    <x v="39"/>
    <x v="4"/>
    <x v="1"/>
    <x v="0"/>
    <n v="4060"/>
    <n v="46"/>
    <n v="862.26"/>
    <n v="4968.26"/>
    <n v="1490.4780000000001"/>
    <m/>
    <m/>
    <m/>
    <m/>
    <m/>
  </r>
  <r>
    <s v="COD - 139"/>
    <m/>
    <x v="40"/>
    <x v="2"/>
    <x v="0"/>
    <x v="0"/>
    <n v="3982"/>
    <n v="20"/>
    <n v="840.42"/>
    <n v="4842.42"/>
    <n v="1452.7259999999999"/>
    <m/>
    <m/>
    <m/>
    <m/>
    <m/>
  </r>
  <r>
    <s v="COD - 140"/>
    <m/>
    <x v="40"/>
    <x v="4"/>
    <x v="1"/>
    <x v="0"/>
    <n v="734"/>
    <n v="15"/>
    <n v="157.29"/>
    <n v="906.29"/>
    <n v="271.887"/>
    <m/>
    <m/>
    <m/>
    <m/>
    <m/>
  </r>
  <r>
    <s v="COD - 141"/>
    <m/>
    <x v="40"/>
    <x v="4"/>
    <x v="1"/>
    <x v="0"/>
    <n v="7894"/>
    <n v="37"/>
    <n v="1665.51"/>
    <n v="9596.51"/>
    <n v="2878.953"/>
    <m/>
    <m/>
    <m/>
    <m/>
    <m/>
  </r>
  <r>
    <s v="COD - 142"/>
    <m/>
    <x v="40"/>
    <x v="0"/>
    <x v="0"/>
    <x v="0"/>
    <n v="9650"/>
    <n v="18"/>
    <n v="2030.28"/>
    <n v="11698.28"/>
    <n v="3509.4839999999999"/>
    <m/>
    <m/>
    <m/>
    <m/>
    <m/>
  </r>
  <r>
    <s v="COD - 143"/>
    <m/>
    <x v="41"/>
    <x v="0"/>
    <x v="0"/>
    <x v="1"/>
    <n v="9786"/>
    <n v="23"/>
    <n v="2059.89"/>
    <n v="11868.89"/>
    <n v="3560.6669999999999"/>
    <m/>
    <m/>
    <m/>
    <m/>
    <m/>
  </r>
  <r>
    <s v="COD - 144"/>
    <m/>
    <x v="41"/>
    <x v="0"/>
    <x v="0"/>
    <x v="0"/>
    <n v="7701"/>
    <n v="32"/>
    <n v="1623.93"/>
    <n v="9356.93"/>
    <n v="2807.0790000000002"/>
    <m/>
    <m/>
    <m/>
    <m/>
    <m/>
  </r>
  <r>
    <s v="COD - 145"/>
    <m/>
    <x v="41"/>
    <x v="2"/>
    <x v="0"/>
    <x v="0"/>
    <n v="2503"/>
    <n v="5"/>
    <n v="526.67999999999995"/>
    <n v="3034.68"/>
    <n v="910.40399999999988"/>
    <m/>
    <m/>
    <m/>
    <m/>
    <m/>
  </r>
  <r>
    <s v="COD - 146"/>
    <m/>
    <x v="42"/>
    <x v="0"/>
    <x v="0"/>
    <x v="0"/>
    <n v="3625"/>
    <n v="4"/>
    <n v="762.09"/>
    <n v="4391.09"/>
    <n v="1317.327"/>
    <m/>
    <m/>
    <m/>
    <m/>
    <m/>
  </r>
  <r>
    <s v="COD - 147"/>
    <m/>
    <x v="42"/>
    <x v="0"/>
    <x v="0"/>
    <x v="2"/>
    <n v="7690"/>
    <n v="1"/>
    <n v="1615.11"/>
    <n v="9306.11"/>
    <n v="2791.8330000000001"/>
    <m/>
    <m/>
    <m/>
    <m/>
    <m/>
  </r>
  <r>
    <s v="COD - 148"/>
    <m/>
    <x v="42"/>
    <x v="5"/>
    <x v="0"/>
    <x v="0"/>
    <n v="9373"/>
    <n v="4"/>
    <n v="1969.1699999999998"/>
    <n v="11346.17"/>
    <n v="3403.8510000000001"/>
    <m/>
    <m/>
    <m/>
    <m/>
    <m/>
  </r>
  <r>
    <s v="COD - 149"/>
    <m/>
    <x v="43"/>
    <x v="5"/>
    <x v="0"/>
    <x v="1"/>
    <n v="7339"/>
    <n v="3"/>
    <n v="1541.8200000000002"/>
    <n v="8883.82"/>
    <n v="2665.1459999999997"/>
    <m/>
    <m/>
    <m/>
    <m/>
    <m/>
  </r>
  <r>
    <s v="COD - 150"/>
    <m/>
    <x v="43"/>
    <x v="1"/>
    <x v="1"/>
    <x v="0"/>
    <n v="8532"/>
    <n v="5"/>
    <n v="1792.77"/>
    <n v="10329.77"/>
    <n v="3098.931"/>
    <m/>
    <m/>
    <m/>
    <m/>
    <m/>
  </r>
  <r>
    <s v="COD - 151"/>
    <m/>
    <x v="43"/>
    <x v="0"/>
    <x v="0"/>
    <x v="1"/>
    <n v="7164"/>
    <n v="46"/>
    <n v="1514.1000000000001"/>
    <n v="8724.1"/>
    <n v="2617.23"/>
    <m/>
    <m/>
    <m/>
    <m/>
    <m/>
  </r>
  <r>
    <s v="COD - 152"/>
    <m/>
    <x v="44"/>
    <x v="2"/>
    <x v="0"/>
    <x v="0"/>
    <n v="315"/>
    <n v="3"/>
    <n v="66.779999999999987"/>
    <n v="384.78"/>
    <n v="115.43399999999998"/>
    <m/>
    <m/>
    <m/>
    <m/>
    <m/>
  </r>
  <r>
    <s v="COD - 153"/>
    <m/>
    <x v="44"/>
    <x v="1"/>
    <x v="1"/>
    <x v="0"/>
    <n v="5893"/>
    <n v="6"/>
    <n v="1238.79"/>
    <n v="7137.79"/>
    <n v="2141.337"/>
    <m/>
    <m/>
    <m/>
    <m/>
    <m/>
  </r>
  <r>
    <s v="COD - 154"/>
    <m/>
    <x v="44"/>
    <x v="3"/>
    <x v="0"/>
    <x v="0"/>
    <n v="1796"/>
    <n v="15"/>
    <n v="380.30999999999995"/>
    <n v="2191.31"/>
    <n v="657.39299999999992"/>
    <m/>
    <m/>
    <m/>
    <m/>
    <m/>
  </r>
  <r>
    <s v="COD - 155"/>
    <m/>
    <x v="44"/>
    <x v="0"/>
    <x v="0"/>
    <x v="0"/>
    <n v="4981"/>
    <n v="2"/>
    <n v="1046.43"/>
    <n v="6029.43"/>
    <n v="1808.829"/>
    <m/>
    <m/>
    <m/>
    <m/>
    <m/>
  </r>
  <r>
    <s v="COD - 156"/>
    <m/>
    <x v="45"/>
    <x v="1"/>
    <x v="1"/>
    <x v="0"/>
    <n v="8938"/>
    <n v="35"/>
    <n v="1884.33"/>
    <n v="10857.33"/>
    <n v="3257.1990000000001"/>
    <m/>
    <m/>
    <m/>
    <m/>
    <m/>
  </r>
  <r>
    <s v="COD - 157"/>
    <m/>
    <x v="45"/>
    <x v="0"/>
    <x v="0"/>
    <x v="1"/>
    <n v="9582"/>
    <n v="8"/>
    <n v="2013.9"/>
    <n v="11603.9"/>
    <n v="3481.1699999999996"/>
    <m/>
    <m/>
    <m/>
    <m/>
    <m/>
  </r>
  <r>
    <s v="COD - 158"/>
    <m/>
    <x v="45"/>
    <x v="6"/>
    <x v="1"/>
    <x v="0"/>
    <n v="5007"/>
    <n v="49"/>
    <n v="1061.76"/>
    <n v="6117.76"/>
    <n v="1835.328"/>
    <m/>
    <m/>
    <m/>
    <m/>
    <m/>
  </r>
  <r>
    <s v="COD - 159"/>
    <m/>
    <x v="45"/>
    <x v="1"/>
    <x v="1"/>
    <x v="1"/>
    <n v="9187"/>
    <n v="6"/>
    <n v="1930.53"/>
    <n v="11123.53"/>
    <n v="3337.0590000000002"/>
    <m/>
    <m/>
    <m/>
    <m/>
    <m/>
  </r>
  <r>
    <s v="COD - 160"/>
    <m/>
    <x v="46"/>
    <x v="0"/>
    <x v="0"/>
    <x v="1"/>
    <n v="3962"/>
    <n v="44"/>
    <n v="841.26"/>
    <n v="4847.26"/>
    <n v="1454.1780000000001"/>
    <m/>
    <m/>
    <m/>
    <m/>
    <m/>
  </r>
  <r>
    <s v="COD - 161"/>
    <m/>
    <x v="46"/>
    <x v="3"/>
    <x v="0"/>
    <x v="1"/>
    <n v="9830"/>
    <n v="6"/>
    <n v="2065.56"/>
    <n v="11901.56"/>
    <n v="3570.4679999999998"/>
    <m/>
    <m/>
    <m/>
    <m/>
    <m/>
  </r>
  <r>
    <s v="COD - 162"/>
    <m/>
    <x v="46"/>
    <x v="4"/>
    <x v="1"/>
    <x v="0"/>
    <n v="346"/>
    <n v="1"/>
    <n v="72.86999999999999"/>
    <n v="419.87"/>
    <n v="125.961"/>
    <m/>
    <m/>
    <m/>
    <m/>
    <m/>
  </r>
  <r>
    <s v="COD - 163"/>
    <m/>
    <x v="47"/>
    <x v="5"/>
    <x v="0"/>
    <x v="0"/>
    <n v="7246"/>
    <n v="39"/>
    <n v="1529.85"/>
    <n v="8814.85"/>
    <n v="2644.4549999999999"/>
    <m/>
    <m/>
    <m/>
    <m/>
    <m/>
  </r>
  <r>
    <s v="COD - 164"/>
    <m/>
    <x v="47"/>
    <x v="0"/>
    <x v="0"/>
    <x v="2"/>
    <n v="4268"/>
    <n v="44"/>
    <n v="905.52"/>
    <n v="5217.5200000000004"/>
    <n v="1565.2560000000001"/>
    <m/>
    <m/>
    <m/>
    <m/>
    <m/>
  </r>
  <r>
    <s v="COD - 165"/>
    <m/>
    <x v="47"/>
    <x v="4"/>
    <x v="1"/>
    <x v="0"/>
    <n v="3624"/>
    <n v="17"/>
    <n v="764.61"/>
    <n v="4405.6099999999997"/>
    <n v="1321.6829999999998"/>
    <m/>
    <m/>
    <m/>
    <m/>
    <m/>
  </r>
  <r>
    <s v="COD - 166"/>
    <m/>
    <x v="48"/>
    <x v="2"/>
    <x v="0"/>
    <x v="0"/>
    <n v="7862"/>
    <n v="14"/>
    <n v="1653.96"/>
    <n v="9529.9599999999991"/>
    <n v="2858.9879999999998"/>
    <m/>
    <m/>
    <m/>
    <m/>
    <m/>
  </r>
  <r>
    <s v="COD - 167"/>
    <m/>
    <x v="48"/>
    <x v="3"/>
    <x v="0"/>
    <x v="1"/>
    <n v="9977"/>
    <n v="12"/>
    <n v="2097.69"/>
    <n v="12086.69"/>
    <n v="3626.0070000000001"/>
    <m/>
    <m/>
    <m/>
    <m/>
    <m/>
  </r>
  <r>
    <s v="COD - 168"/>
    <m/>
    <x v="49"/>
    <x v="7"/>
    <x v="0"/>
    <x v="0"/>
    <n v="1174"/>
    <n v="50"/>
    <n v="257.03999999999996"/>
    <n v="1481.04"/>
    <n v="444.31199999999995"/>
    <m/>
    <m/>
    <m/>
    <m/>
    <m/>
  </r>
  <r>
    <s v="COD - 169"/>
    <m/>
    <x v="49"/>
    <x v="4"/>
    <x v="1"/>
    <x v="1"/>
    <n v="2458"/>
    <n v="9"/>
    <n v="518.06999999999994"/>
    <n v="2985.0699999999997"/>
    <n v="895.52099999999984"/>
    <m/>
    <m/>
    <m/>
    <m/>
    <m/>
  </r>
  <r>
    <s v="COD - 170"/>
    <m/>
    <x v="49"/>
    <x v="0"/>
    <x v="0"/>
    <x v="2"/>
    <n v="8679"/>
    <n v="6"/>
    <n v="1823.85"/>
    <n v="10508.85"/>
    <n v="3152.6550000000002"/>
    <m/>
    <m/>
    <m/>
    <m/>
    <m/>
  </r>
  <r>
    <s v="COD - 171"/>
    <m/>
    <x v="49"/>
    <x v="0"/>
    <x v="0"/>
    <x v="0"/>
    <n v="1807"/>
    <n v="28"/>
    <n v="385.34999999999997"/>
    <n v="2220.35"/>
    <n v="666.1049999999999"/>
    <m/>
    <m/>
    <m/>
    <m/>
    <m/>
  </r>
  <r>
    <s v="COD - 172"/>
    <m/>
    <x v="50"/>
    <x v="4"/>
    <x v="1"/>
    <x v="1"/>
    <n v="7571"/>
    <n v="45"/>
    <n v="1599.36"/>
    <n v="9215.36"/>
    <n v="2764.6080000000002"/>
    <m/>
    <m/>
    <m/>
    <m/>
    <m/>
  </r>
  <r>
    <s v="COD - 173"/>
    <m/>
    <x v="50"/>
    <x v="4"/>
    <x v="1"/>
    <x v="0"/>
    <n v="2003"/>
    <n v="41"/>
    <n v="429.24"/>
    <n v="2473.2399999999998"/>
    <n v="741.97199999999987"/>
    <m/>
    <m/>
    <m/>
    <m/>
    <m/>
  </r>
  <r>
    <s v="COD - 174"/>
    <m/>
    <x v="50"/>
    <x v="4"/>
    <x v="1"/>
    <x v="0"/>
    <n v="6608"/>
    <n v="33"/>
    <n v="1394.61"/>
    <n v="8035.61"/>
    <n v="2410.683"/>
    <m/>
    <m/>
    <m/>
    <m/>
    <m/>
  </r>
  <r>
    <s v="COD - 175"/>
    <m/>
    <x v="50"/>
    <x v="4"/>
    <x v="1"/>
    <x v="0"/>
    <n v="441"/>
    <n v="33"/>
    <n v="99.539999999999992"/>
    <n v="573.54"/>
    <n v="172.06199999999998"/>
    <m/>
    <m/>
    <m/>
    <m/>
    <m/>
  </r>
  <r>
    <s v="COD - 176"/>
    <m/>
    <x v="50"/>
    <x v="4"/>
    <x v="1"/>
    <x v="0"/>
    <n v="6952"/>
    <n v="10"/>
    <n v="1462.0199999999998"/>
    <n v="8424.02"/>
    <n v="2527.2060000000001"/>
    <m/>
    <m/>
    <m/>
    <m/>
    <m/>
  </r>
  <r>
    <s v="COD - 177"/>
    <m/>
    <x v="51"/>
    <x v="3"/>
    <x v="0"/>
    <x v="0"/>
    <n v="2607"/>
    <n v="21"/>
    <n v="551.88"/>
    <n v="3179.88"/>
    <n v="953.96399999999994"/>
    <m/>
    <m/>
    <m/>
    <m/>
    <m/>
  </r>
  <r>
    <s v="COD - 178"/>
    <m/>
    <x v="51"/>
    <x v="5"/>
    <x v="0"/>
    <x v="1"/>
    <n v="3820"/>
    <n v="42"/>
    <n v="811.02"/>
    <n v="4673.0200000000004"/>
    <n v="1401.9060000000002"/>
    <m/>
    <m/>
    <m/>
    <m/>
    <m/>
  </r>
  <r>
    <s v="COD - 179"/>
    <m/>
    <x v="51"/>
    <x v="5"/>
    <x v="0"/>
    <x v="0"/>
    <n v="143"/>
    <n v="43"/>
    <n v="39.059999999999995"/>
    <n v="225.06"/>
    <n v="67.518000000000001"/>
    <m/>
    <m/>
    <m/>
    <m/>
    <m/>
  </r>
  <r>
    <s v="COD - 180"/>
    <m/>
    <x v="51"/>
    <x v="7"/>
    <x v="0"/>
    <x v="0"/>
    <n v="7912"/>
    <n v="33"/>
    <n v="1668.45"/>
    <n v="9613.4500000000007"/>
    <n v="2884.0350000000003"/>
    <m/>
    <m/>
    <m/>
    <m/>
    <m/>
  </r>
  <r>
    <s v="COD - 181"/>
    <m/>
    <x v="52"/>
    <x v="0"/>
    <x v="0"/>
    <x v="0"/>
    <n v="6399"/>
    <n v="39"/>
    <n v="1351.98"/>
    <n v="7789.98"/>
    <n v="2336.9939999999997"/>
    <m/>
    <m/>
    <m/>
    <m/>
    <m/>
  </r>
  <r>
    <s v="COD - 182"/>
    <m/>
    <x v="52"/>
    <x v="8"/>
    <x v="1"/>
    <x v="1"/>
    <n v="4450"/>
    <n v="42"/>
    <n v="943.32"/>
    <n v="5435.32"/>
    <n v="1630.5959999999998"/>
    <m/>
    <m/>
    <m/>
    <m/>
    <m/>
  </r>
  <r>
    <s v="COD - 183"/>
    <m/>
    <x v="52"/>
    <x v="7"/>
    <x v="0"/>
    <x v="1"/>
    <n v="6128"/>
    <n v="33"/>
    <n v="1293.81"/>
    <n v="7454.8099999999995"/>
    <n v="2236.4429999999998"/>
    <m/>
    <m/>
    <m/>
    <m/>
    <m/>
  </r>
  <r>
    <s v="COD - 184"/>
    <m/>
    <x v="53"/>
    <x v="0"/>
    <x v="0"/>
    <x v="0"/>
    <n v="8203"/>
    <n v="7"/>
    <n v="1724.1"/>
    <n v="9934.1"/>
    <n v="2980.23"/>
    <m/>
    <m/>
    <m/>
    <m/>
    <m/>
  </r>
  <r>
    <s v="COD - 185"/>
    <m/>
    <x v="53"/>
    <x v="3"/>
    <x v="0"/>
    <x v="1"/>
    <n v="136"/>
    <n v="42"/>
    <n v="37.379999999999995"/>
    <n v="215.38"/>
    <n v="64.61399999999999"/>
    <m/>
    <m/>
    <m/>
    <m/>
    <m/>
  </r>
  <r>
    <s v="COD - 186"/>
    <m/>
    <x v="53"/>
    <x v="4"/>
    <x v="1"/>
    <x v="0"/>
    <n v="6038"/>
    <n v="28"/>
    <n v="1273.8600000000001"/>
    <n v="7339.8600000000006"/>
    <n v="2201.9580000000001"/>
    <m/>
    <m/>
    <m/>
    <m/>
    <m/>
  </r>
  <r>
    <s v="COD - 187"/>
    <m/>
    <x v="53"/>
    <x v="4"/>
    <x v="1"/>
    <x v="0"/>
    <n v="5020"/>
    <n v="22"/>
    <n v="1058.82"/>
    <n v="6100.82"/>
    <n v="1830.2459999999999"/>
    <m/>
    <m/>
    <m/>
    <m/>
    <m/>
  </r>
  <r>
    <s v="COD - 188"/>
    <m/>
    <x v="53"/>
    <x v="0"/>
    <x v="0"/>
    <x v="0"/>
    <n v="2106"/>
    <n v="29"/>
    <n v="448.34999999999997"/>
    <n v="2583.35"/>
    <n v="775.005"/>
    <m/>
    <m/>
    <m/>
    <m/>
    <m/>
  </r>
  <r>
    <s v="COD - 189"/>
    <m/>
    <x v="53"/>
    <x v="4"/>
    <x v="1"/>
    <x v="1"/>
    <n v="4918"/>
    <n v="23"/>
    <n v="1037.6099999999999"/>
    <n v="5978.61"/>
    <n v="1793.5829999999999"/>
    <m/>
    <m/>
    <m/>
    <m/>
    <m/>
  </r>
  <r>
    <s v="COD - 190"/>
    <m/>
    <x v="53"/>
    <x v="8"/>
    <x v="1"/>
    <x v="0"/>
    <n v="9544"/>
    <n v="19"/>
    <n v="2008.23"/>
    <n v="11571.23"/>
    <n v="3471.3689999999997"/>
    <m/>
    <m/>
    <m/>
    <m/>
    <m/>
  </r>
  <r>
    <s v="COD - 191"/>
    <m/>
    <x v="54"/>
    <x v="7"/>
    <x v="0"/>
    <x v="0"/>
    <n v="5516"/>
    <n v="33"/>
    <n v="1165.29"/>
    <n v="6714.29"/>
    <n v="2014.2869999999998"/>
    <m/>
    <m/>
    <m/>
    <m/>
    <m/>
  </r>
  <r>
    <s v="COD - 192"/>
    <m/>
    <x v="54"/>
    <x v="7"/>
    <x v="0"/>
    <x v="1"/>
    <n v="1057"/>
    <n v="15"/>
    <n v="225.12"/>
    <n v="1297.1199999999999"/>
    <n v="389.13599999999997"/>
    <m/>
    <m/>
    <m/>
    <m/>
    <m/>
  </r>
  <r>
    <s v="COD - 193"/>
    <m/>
    <x v="54"/>
    <x v="3"/>
    <x v="0"/>
    <x v="0"/>
    <n v="8498"/>
    <n v="11"/>
    <n v="1786.8899999999999"/>
    <n v="10295.89"/>
    <n v="3088.7669999999998"/>
    <m/>
    <m/>
    <m/>
    <m/>
    <m/>
  </r>
  <r>
    <s v="COD - 194"/>
    <m/>
    <x v="54"/>
    <x v="6"/>
    <x v="1"/>
    <x v="0"/>
    <n v="4078"/>
    <n v="11"/>
    <n v="858.68999999999994"/>
    <n v="4947.6899999999996"/>
    <n v="1484.3069999999998"/>
    <m/>
    <m/>
    <m/>
    <m/>
    <m/>
  </r>
  <r>
    <s v="COD - 195"/>
    <m/>
    <x v="54"/>
    <x v="7"/>
    <x v="0"/>
    <x v="1"/>
    <n v="3967"/>
    <n v="39"/>
    <n v="841.26"/>
    <n v="4847.26"/>
    <n v="1454.1780000000001"/>
    <m/>
    <m/>
    <m/>
    <m/>
    <m/>
  </r>
  <r>
    <s v="COD - 196"/>
    <m/>
    <x v="55"/>
    <x v="5"/>
    <x v="0"/>
    <x v="0"/>
    <n v="6975"/>
    <n v="22"/>
    <n v="1469.37"/>
    <n v="8466.369999999999"/>
    <n v="2539.9109999999996"/>
    <m/>
    <m/>
    <m/>
    <m/>
    <m/>
  </r>
  <r>
    <s v="COD - 197"/>
    <m/>
    <x v="55"/>
    <x v="0"/>
    <x v="0"/>
    <x v="0"/>
    <n v="4142"/>
    <n v="39"/>
    <n v="878.01"/>
    <n v="5059.01"/>
    <n v="1517.703"/>
    <m/>
    <m/>
    <m/>
    <m/>
    <m/>
  </r>
  <r>
    <s v="COD - 198"/>
    <m/>
    <x v="55"/>
    <x v="3"/>
    <x v="0"/>
    <x v="1"/>
    <n v="9437"/>
    <n v="20"/>
    <n v="1985.97"/>
    <n v="11442.97"/>
    <n v="3432.8909999999996"/>
    <m/>
    <m/>
    <m/>
    <m/>
    <m/>
  </r>
  <r>
    <s v="COD - 199"/>
    <m/>
    <x v="55"/>
    <x v="5"/>
    <x v="0"/>
    <x v="1"/>
    <n v="1739"/>
    <n v="46"/>
    <n v="374.85"/>
    <n v="2159.85"/>
    <n v="647.95499999999993"/>
    <m/>
    <m/>
    <m/>
    <m/>
    <m/>
  </r>
  <r>
    <s v="COD - 200"/>
    <m/>
    <x v="56"/>
    <x v="2"/>
    <x v="0"/>
    <x v="1"/>
    <n v="6389"/>
    <n v="30"/>
    <n v="1347.99"/>
    <n v="7766.99"/>
    <n v="2330.0969999999998"/>
    <m/>
    <m/>
    <m/>
    <m/>
    <m/>
  </r>
  <r>
    <s v="COD - 201"/>
    <m/>
    <x v="56"/>
    <x v="3"/>
    <x v="0"/>
    <x v="2"/>
    <n v="5812"/>
    <n v="19"/>
    <n v="1224.51"/>
    <n v="7055.51"/>
    <n v="2116.6529999999998"/>
    <m/>
    <m/>
    <m/>
    <m/>
    <m/>
  </r>
  <r>
    <s v="COD - 202"/>
    <m/>
    <x v="57"/>
    <x v="0"/>
    <x v="0"/>
    <x v="2"/>
    <n v="4446"/>
    <n v="16"/>
    <n v="937.02"/>
    <n v="5399.02"/>
    <n v="1619.7060000000001"/>
    <m/>
    <m/>
    <m/>
    <m/>
    <m/>
  </r>
  <r>
    <s v="COD - 203"/>
    <m/>
    <x v="57"/>
    <x v="7"/>
    <x v="0"/>
    <x v="2"/>
    <n v="8096"/>
    <n v="9"/>
    <n v="1702.05"/>
    <n v="9807.0499999999993"/>
    <n v="2942.1149999999998"/>
    <m/>
    <m/>
    <m/>
    <m/>
    <m/>
  </r>
  <r>
    <s v="COD - 204"/>
    <m/>
    <x v="57"/>
    <x v="0"/>
    <x v="0"/>
    <x v="2"/>
    <n v="5163"/>
    <n v="31"/>
    <n v="1090.74"/>
    <n v="6284.74"/>
    <n v="1885.4219999999998"/>
    <m/>
    <m/>
    <m/>
    <m/>
    <m/>
  </r>
  <r>
    <s v="COD - 205"/>
    <m/>
    <x v="57"/>
    <x v="7"/>
    <x v="0"/>
    <x v="2"/>
    <n v="2109"/>
    <n v="17"/>
    <n v="446.46"/>
    <n v="2572.46"/>
    <n v="771.73799999999994"/>
    <m/>
    <m/>
    <m/>
    <m/>
    <m/>
  </r>
  <r>
    <s v="COD - 206"/>
    <m/>
    <x v="57"/>
    <x v="2"/>
    <x v="0"/>
    <x v="0"/>
    <n v="5920"/>
    <n v="8"/>
    <n v="1244.8800000000001"/>
    <n v="7172.88"/>
    <n v="2151.864"/>
    <m/>
    <m/>
    <m/>
    <m/>
    <m/>
  </r>
  <r>
    <s v="COD - 207"/>
    <m/>
    <x v="58"/>
    <x v="1"/>
    <x v="1"/>
    <x v="1"/>
    <n v="5638"/>
    <n v="48"/>
    <n v="1194.06"/>
    <n v="6880.0599999999995"/>
    <n v="2064.0179999999996"/>
    <m/>
    <m/>
    <m/>
    <m/>
    <m/>
  </r>
  <r>
    <s v="COD - 208"/>
    <m/>
    <x v="58"/>
    <x v="3"/>
    <x v="0"/>
    <x v="1"/>
    <n v="7810"/>
    <n v="13"/>
    <n v="1642.83"/>
    <n v="9465.83"/>
    <n v="2839.7489999999998"/>
    <m/>
    <m/>
    <m/>
    <m/>
    <m/>
  </r>
  <r>
    <s v="COD - 209"/>
    <m/>
    <x v="58"/>
    <x v="0"/>
    <x v="0"/>
    <x v="2"/>
    <n v="3896"/>
    <n v="35"/>
    <n v="825.51"/>
    <n v="4756.51"/>
    <n v="1426.953"/>
    <m/>
    <m/>
    <m/>
    <m/>
    <m/>
  </r>
  <r>
    <s v="COD - 210"/>
    <m/>
    <x v="58"/>
    <x v="4"/>
    <x v="1"/>
    <x v="0"/>
    <n v="5048"/>
    <n v="26"/>
    <n v="1065.54"/>
    <n v="6139.54"/>
    <n v="1841.8619999999999"/>
    <m/>
    <m/>
    <m/>
    <m/>
    <m/>
  </r>
  <r>
    <s v="COD - 211"/>
    <m/>
    <x v="58"/>
    <x v="4"/>
    <x v="1"/>
    <x v="0"/>
    <n v="3715"/>
    <n v="23"/>
    <n v="784.98"/>
    <n v="4522.9799999999996"/>
    <n v="1356.8939999999998"/>
    <m/>
    <m/>
    <m/>
    <m/>
    <m/>
  </r>
  <r>
    <s v="COD - 212"/>
    <m/>
    <x v="58"/>
    <x v="0"/>
    <x v="0"/>
    <x v="1"/>
    <n v="1745"/>
    <n v="24"/>
    <n v="371.49"/>
    <n v="2140.4899999999998"/>
    <n v="642.14699999999993"/>
    <m/>
    <m/>
    <m/>
    <m/>
    <m/>
  </r>
  <r>
    <s v="COD - 213"/>
    <m/>
    <x v="59"/>
    <x v="2"/>
    <x v="0"/>
    <x v="2"/>
    <n v="5130"/>
    <n v="9"/>
    <n v="1079.19"/>
    <n v="6218.1900000000005"/>
    <n v="1865.4570000000001"/>
    <m/>
    <m/>
    <m/>
    <m/>
    <m/>
  </r>
  <r>
    <s v="COD - 214"/>
    <m/>
    <x v="59"/>
    <x v="8"/>
    <x v="1"/>
    <x v="0"/>
    <n v="6755"/>
    <n v="34"/>
    <n v="1425.69"/>
    <n v="8214.69"/>
    <n v="2464.4070000000002"/>
    <m/>
    <m/>
    <m/>
    <m/>
    <m/>
  </r>
  <r>
    <s v="COD - 215"/>
    <m/>
    <x v="59"/>
    <x v="3"/>
    <x v="0"/>
    <x v="0"/>
    <n v="1028"/>
    <n v="42"/>
    <n v="224.7"/>
    <n v="1294.7"/>
    <n v="388.41"/>
    <m/>
    <m/>
    <m/>
    <m/>
    <m/>
  </r>
  <r>
    <s v="COD - 216"/>
    <m/>
    <x v="60"/>
    <x v="0"/>
    <x v="0"/>
    <x v="1"/>
    <n v="8051"/>
    <n v="19"/>
    <n v="1694.7"/>
    <n v="9764.7000000000007"/>
    <n v="2929.4100000000003"/>
    <m/>
    <m/>
    <m/>
    <m/>
    <m/>
  </r>
  <r>
    <s v="COD - 217"/>
    <m/>
    <x v="60"/>
    <x v="1"/>
    <x v="1"/>
    <x v="0"/>
    <n v="2093"/>
    <n v="33"/>
    <n v="446.46"/>
    <n v="2572.46"/>
    <n v="771.73799999999994"/>
    <m/>
    <m/>
    <m/>
    <m/>
    <m/>
  </r>
  <r>
    <s v="COD - 218"/>
    <m/>
    <x v="60"/>
    <x v="1"/>
    <x v="1"/>
    <x v="1"/>
    <n v="9995"/>
    <n v="30"/>
    <n v="2105.25"/>
    <n v="12130.25"/>
    <n v="3639.0749999999998"/>
    <m/>
    <m/>
    <m/>
    <m/>
    <m/>
  </r>
  <r>
    <s v="COD - 219"/>
    <m/>
    <x v="60"/>
    <x v="2"/>
    <x v="0"/>
    <x v="0"/>
    <n v="4404"/>
    <n v="1"/>
    <n v="925.05"/>
    <n v="5330.05"/>
    <n v="1599.0150000000001"/>
    <m/>
    <m/>
    <m/>
    <m/>
    <m/>
  </r>
  <r>
    <s v="COD - 220"/>
    <m/>
    <x v="61"/>
    <x v="6"/>
    <x v="1"/>
    <x v="0"/>
    <n v="633"/>
    <n v="20"/>
    <n v="137.13"/>
    <n v="790.13"/>
    <n v="237.03899999999999"/>
    <m/>
    <m/>
    <m/>
    <m/>
    <m/>
  </r>
  <r>
    <s v="COD - 221"/>
    <m/>
    <x v="62"/>
    <x v="6"/>
    <x v="1"/>
    <x v="1"/>
    <n v="7695"/>
    <n v="27"/>
    <n v="1621.6200000000001"/>
    <n v="9343.6200000000008"/>
    <n v="2803.0860000000002"/>
    <m/>
    <m/>
    <m/>
    <m/>
    <m/>
  </r>
  <r>
    <s v="COD - 222"/>
    <m/>
    <x v="62"/>
    <x v="5"/>
    <x v="0"/>
    <x v="0"/>
    <n v="5476"/>
    <n v="9"/>
    <n v="1151.8500000000001"/>
    <n v="6636.85"/>
    <n v="1991.0550000000001"/>
    <m/>
    <m/>
    <m/>
    <m/>
    <m/>
  </r>
  <r>
    <s v="COD - 223"/>
    <m/>
    <x v="62"/>
    <x v="5"/>
    <x v="0"/>
    <x v="0"/>
    <n v="9384"/>
    <n v="48"/>
    <n v="1980.7199999999998"/>
    <n v="11412.72"/>
    <n v="3423.8159999999998"/>
    <m/>
    <m/>
    <m/>
    <m/>
    <m/>
  </r>
  <r>
    <s v="COD - 224"/>
    <m/>
    <x v="62"/>
    <x v="1"/>
    <x v="1"/>
    <x v="0"/>
    <n v="6071"/>
    <n v="33"/>
    <n v="1281.8399999999999"/>
    <n v="7385.84"/>
    <n v="2215.752"/>
    <m/>
    <m/>
    <m/>
    <m/>
    <m/>
  </r>
  <r>
    <s v="COD - 225"/>
    <m/>
    <x v="62"/>
    <x v="7"/>
    <x v="0"/>
    <x v="0"/>
    <n v="8234"/>
    <n v="7"/>
    <n v="1730.61"/>
    <n v="9971.61"/>
    <n v="2991.4830000000002"/>
    <m/>
    <m/>
    <m/>
    <m/>
    <m/>
  </r>
  <r>
    <s v="COD - 226"/>
    <m/>
    <x v="62"/>
    <x v="6"/>
    <x v="1"/>
    <x v="1"/>
    <n v="816"/>
    <n v="9"/>
    <n v="173.24999999999997"/>
    <n v="998.25"/>
    <n v="299.47499999999997"/>
    <m/>
    <m/>
    <m/>
    <m/>
    <m/>
  </r>
  <r>
    <s v="COD - 227"/>
    <m/>
    <x v="63"/>
    <x v="2"/>
    <x v="0"/>
    <x v="0"/>
    <n v="6730"/>
    <n v="14"/>
    <n v="1416.24"/>
    <n v="8160.24"/>
    <n v="2448.0719999999997"/>
    <m/>
    <m/>
    <m/>
    <m/>
    <m/>
  </r>
  <r>
    <s v="COD - 228"/>
    <m/>
    <x v="64"/>
    <x v="8"/>
    <x v="1"/>
    <x v="0"/>
    <n v="3118"/>
    <n v="6"/>
    <n v="656.04"/>
    <n v="3780.04"/>
    <n v="1134.0119999999999"/>
    <m/>
    <m/>
    <m/>
    <m/>
    <m/>
  </r>
  <r>
    <s v="COD - 229"/>
    <m/>
    <x v="64"/>
    <x v="4"/>
    <x v="1"/>
    <x v="0"/>
    <n v="8190"/>
    <n v="45"/>
    <n v="1729.35"/>
    <n v="9964.35"/>
    <n v="2989.3049999999998"/>
    <m/>
    <m/>
    <m/>
    <m/>
    <m/>
  </r>
  <r>
    <s v="COD - 230"/>
    <m/>
    <x v="64"/>
    <x v="0"/>
    <x v="0"/>
    <x v="2"/>
    <n v="4594"/>
    <n v="49"/>
    <n v="975.03"/>
    <n v="5618.03"/>
    <n v="1685.4089999999999"/>
    <m/>
    <m/>
    <m/>
    <m/>
    <m/>
  </r>
  <r>
    <s v="COD - 231"/>
    <m/>
    <x v="64"/>
    <x v="2"/>
    <x v="0"/>
    <x v="0"/>
    <n v="4196"/>
    <n v="37"/>
    <n v="888.93"/>
    <n v="5121.93"/>
    <n v="1536.579"/>
    <m/>
    <m/>
    <m/>
    <m/>
    <m/>
  </r>
  <r>
    <s v="COD - 232"/>
    <m/>
    <x v="65"/>
    <x v="2"/>
    <x v="0"/>
    <x v="0"/>
    <n v="6003"/>
    <n v="14"/>
    <n v="1263.57"/>
    <n v="7280.57"/>
    <n v="2184.1709999999998"/>
    <m/>
    <m/>
    <m/>
    <m/>
    <m/>
  </r>
  <r>
    <s v="COD - 233"/>
    <m/>
    <x v="65"/>
    <x v="0"/>
    <x v="0"/>
    <x v="1"/>
    <n v="5037"/>
    <n v="1"/>
    <n v="1057.98"/>
    <n v="6095.98"/>
    <n v="1828.7939999999999"/>
    <m/>
    <m/>
    <m/>
    <m/>
    <m/>
  </r>
  <r>
    <s v="COD - 234"/>
    <m/>
    <x v="65"/>
    <x v="5"/>
    <x v="0"/>
    <x v="1"/>
    <n v="6880"/>
    <n v="24"/>
    <n v="1449.84"/>
    <n v="8353.84"/>
    <n v="2506.152"/>
    <m/>
    <m/>
    <m/>
    <m/>
    <m/>
  </r>
  <r>
    <s v="COD - 235"/>
    <m/>
    <x v="66"/>
    <x v="8"/>
    <x v="1"/>
    <x v="0"/>
    <n v="8281"/>
    <n v="30"/>
    <n v="1745.31"/>
    <n v="10056.31"/>
    <n v="3016.8929999999996"/>
    <m/>
    <m/>
    <m/>
    <m/>
    <m/>
  </r>
  <r>
    <s v="COD - 236"/>
    <m/>
    <x v="67"/>
    <x v="2"/>
    <x v="0"/>
    <x v="0"/>
    <n v="4135"/>
    <n v="21"/>
    <n v="872.76"/>
    <n v="5028.76"/>
    <n v="1508.6279999999999"/>
    <m/>
    <m/>
    <m/>
    <m/>
    <m/>
  </r>
  <r>
    <s v="COD - 237"/>
    <m/>
    <x v="68"/>
    <x v="4"/>
    <x v="1"/>
    <x v="1"/>
    <n v="597"/>
    <n v="1"/>
    <n v="125.57999999999998"/>
    <n v="723.57999999999993"/>
    <n v="217.07399999999998"/>
    <m/>
    <m/>
    <m/>
    <m/>
    <m/>
  </r>
  <r>
    <s v="COD - 238"/>
    <m/>
    <x v="69"/>
    <x v="1"/>
    <x v="1"/>
    <x v="0"/>
    <n v="8820"/>
    <n v="49"/>
    <n v="1862.4899999999998"/>
    <n v="10731.49"/>
    <n v="3219.4469999999997"/>
    <m/>
    <m/>
    <m/>
    <m/>
    <m/>
  </r>
  <r>
    <s v="COD - 239"/>
    <m/>
    <x v="69"/>
    <x v="8"/>
    <x v="1"/>
    <x v="1"/>
    <n v="5962"/>
    <n v="26"/>
    <n v="1257.48"/>
    <n v="7245.48"/>
    <n v="2173.6439999999998"/>
    <m/>
    <m/>
    <m/>
    <m/>
    <m/>
  </r>
  <r>
    <s v="COD - 240"/>
    <m/>
    <x v="69"/>
    <x v="7"/>
    <x v="0"/>
    <x v="0"/>
    <n v="7415"/>
    <n v="8"/>
    <n v="1558.83"/>
    <n v="8981.83"/>
    <n v="2694.549"/>
    <m/>
    <m/>
    <m/>
    <m/>
    <m/>
  </r>
  <r>
    <s v="COD - 241"/>
    <m/>
    <x v="69"/>
    <x v="2"/>
    <x v="0"/>
    <x v="0"/>
    <n v="8729"/>
    <n v="8"/>
    <n v="1834.77"/>
    <n v="10571.77"/>
    <n v="3171.5309999999999"/>
    <m/>
    <m/>
    <m/>
    <m/>
    <m/>
  </r>
  <r>
    <s v="COD - 242"/>
    <m/>
    <x v="70"/>
    <x v="1"/>
    <x v="1"/>
    <x v="0"/>
    <n v="7592"/>
    <n v="34"/>
    <n v="1601.46"/>
    <n v="9227.4599999999991"/>
    <n v="2768.2379999999998"/>
    <m/>
    <m/>
    <m/>
    <m/>
    <m/>
  </r>
  <r>
    <s v="COD - 243"/>
    <m/>
    <x v="70"/>
    <x v="4"/>
    <x v="1"/>
    <x v="0"/>
    <n v="3446"/>
    <n v="21"/>
    <n v="728.06999999999994"/>
    <n v="4195.07"/>
    <n v="1258.521"/>
    <m/>
    <m/>
    <m/>
    <m/>
    <m/>
  </r>
  <r>
    <s v="COD - 244"/>
    <m/>
    <x v="70"/>
    <x v="3"/>
    <x v="0"/>
    <x v="0"/>
    <n v="5071"/>
    <n v="17"/>
    <n v="1068.4799999999998"/>
    <n v="6156.48"/>
    <n v="1846.9439999999997"/>
    <m/>
    <m/>
    <m/>
    <m/>
    <m/>
  </r>
  <r>
    <s v="COD - 245"/>
    <m/>
    <x v="70"/>
    <x v="8"/>
    <x v="1"/>
    <x v="2"/>
    <n v="7651"/>
    <n v="28"/>
    <n v="1612.5900000000001"/>
    <n v="9291.59"/>
    <n v="2787.4769999999999"/>
    <m/>
    <m/>
    <m/>
    <m/>
    <m/>
  </r>
  <r>
    <s v="COD - 246"/>
    <m/>
    <x v="70"/>
    <x v="6"/>
    <x v="1"/>
    <x v="2"/>
    <n v="611"/>
    <n v="31"/>
    <n v="134.82"/>
    <n v="776.81999999999994"/>
    <n v="233.04599999999996"/>
    <m/>
    <m/>
    <m/>
    <m/>
    <m/>
  </r>
  <r>
    <s v="COD - 247"/>
    <m/>
    <x v="70"/>
    <x v="8"/>
    <x v="1"/>
    <x v="0"/>
    <n v="9239"/>
    <n v="26"/>
    <n v="1945.6499999999999"/>
    <n v="11210.65"/>
    <n v="3363.1949999999997"/>
    <m/>
    <m/>
    <m/>
    <m/>
    <m/>
  </r>
  <r>
    <s v="COD - 248"/>
    <m/>
    <x v="71"/>
    <x v="3"/>
    <x v="0"/>
    <x v="0"/>
    <n v="973"/>
    <n v="5"/>
    <n v="205.38"/>
    <n v="1183.3800000000001"/>
    <n v="355.01400000000001"/>
    <m/>
    <m/>
    <m/>
    <m/>
    <m/>
  </r>
  <r>
    <s v="COD - 249"/>
    <m/>
    <x v="71"/>
    <x v="0"/>
    <x v="0"/>
    <x v="0"/>
    <n v="6504"/>
    <n v="37"/>
    <n v="1373.61"/>
    <n v="7914.61"/>
    <n v="2374.3829999999998"/>
    <m/>
    <m/>
    <m/>
    <m/>
    <m/>
  </r>
  <r>
    <s v="COD - 250"/>
    <m/>
    <x v="72"/>
    <x v="2"/>
    <x v="0"/>
    <x v="0"/>
    <n v="8474"/>
    <n v="22"/>
    <n v="1784.1599999999999"/>
    <n v="10280.16"/>
    <n v="3084.0479999999998"/>
    <m/>
    <m/>
    <m/>
    <m/>
    <m/>
  </r>
  <r>
    <s v="COD - 251"/>
    <m/>
    <x v="73"/>
    <x v="4"/>
    <x v="1"/>
    <x v="0"/>
    <n v="4575"/>
    <n v="4"/>
    <n v="961.59"/>
    <n v="5540.59"/>
    <n v="1662.1769999999999"/>
    <m/>
    <m/>
    <m/>
    <m/>
    <m/>
  </r>
  <r>
    <s v="COD - 252"/>
    <m/>
    <x v="73"/>
    <x v="4"/>
    <x v="1"/>
    <x v="0"/>
    <n v="3685"/>
    <n v="16"/>
    <n v="777.21"/>
    <n v="4478.21"/>
    <n v="1343.463"/>
    <m/>
    <m/>
    <m/>
    <m/>
    <m/>
  </r>
  <r>
    <s v="COD - 253"/>
    <m/>
    <x v="73"/>
    <x v="0"/>
    <x v="0"/>
    <x v="2"/>
    <n v="7821"/>
    <n v="23"/>
    <n v="1647.2399999999998"/>
    <n v="9491.24"/>
    <n v="2847.3719999999998"/>
    <m/>
    <m/>
    <m/>
    <m/>
    <m/>
  </r>
  <r>
    <s v="COD - 254"/>
    <m/>
    <x v="74"/>
    <x v="4"/>
    <x v="1"/>
    <x v="2"/>
    <n v="3605"/>
    <n v="16"/>
    <n v="760.41"/>
    <n v="4381.41"/>
    <n v="1314.423"/>
    <m/>
    <m/>
    <m/>
    <m/>
    <m/>
  </r>
  <r>
    <s v="COD - 255"/>
    <m/>
    <x v="74"/>
    <x v="4"/>
    <x v="1"/>
    <x v="1"/>
    <n v="7790"/>
    <n v="38"/>
    <n v="1643.8799999999999"/>
    <n v="9471.8799999999992"/>
    <n v="2841.5639999999999"/>
    <m/>
    <m/>
    <m/>
    <m/>
    <m/>
  </r>
  <r>
    <s v="COD - 256"/>
    <m/>
    <x v="74"/>
    <x v="0"/>
    <x v="0"/>
    <x v="0"/>
    <n v="1580"/>
    <n v="42"/>
    <n v="340.62"/>
    <n v="1962.62"/>
    <n v="588.78599999999994"/>
    <m/>
    <m/>
    <m/>
    <m/>
    <m/>
  </r>
  <r>
    <s v="COD - 257"/>
    <m/>
    <x v="75"/>
    <x v="7"/>
    <x v="0"/>
    <x v="1"/>
    <n v="9504"/>
    <n v="17"/>
    <n v="1999.4099999999999"/>
    <n v="11520.41"/>
    <n v="3456.123"/>
    <m/>
    <m/>
    <m/>
    <m/>
    <m/>
  </r>
  <r>
    <s v="COD - 258"/>
    <m/>
    <x v="75"/>
    <x v="8"/>
    <x v="1"/>
    <x v="2"/>
    <n v="3687"/>
    <n v="21"/>
    <n v="778.68"/>
    <n v="4486.68"/>
    <n v="1346.0040000000001"/>
    <m/>
    <m/>
    <m/>
    <m/>
    <m/>
  </r>
  <r>
    <s v="COD - 259"/>
    <m/>
    <x v="75"/>
    <x v="6"/>
    <x v="1"/>
    <x v="0"/>
    <n v="5263"/>
    <n v="29"/>
    <n v="1111.32"/>
    <n v="6403.32"/>
    <n v="1920.9959999999999"/>
    <m/>
    <m/>
    <m/>
    <m/>
    <m/>
  </r>
  <r>
    <s v="COD - 260"/>
    <m/>
    <x v="75"/>
    <x v="6"/>
    <x v="1"/>
    <x v="1"/>
    <n v="4415"/>
    <n v="27"/>
    <n v="932.81999999999994"/>
    <n v="5374.82"/>
    <n v="1612.4459999999999"/>
    <m/>
    <m/>
    <m/>
    <m/>
    <m/>
  </r>
  <r>
    <s v="COD - 261"/>
    <m/>
    <x v="76"/>
    <x v="6"/>
    <x v="1"/>
    <x v="0"/>
    <n v="3331"/>
    <n v="44"/>
    <n v="708.75"/>
    <n v="4083.75"/>
    <n v="1225.125"/>
    <m/>
    <m/>
    <m/>
    <m/>
    <m/>
  </r>
  <r>
    <s v="COD - 262"/>
    <m/>
    <x v="77"/>
    <x v="4"/>
    <x v="1"/>
    <x v="2"/>
    <n v="792"/>
    <n v="37"/>
    <n v="174.09"/>
    <n v="1003.09"/>
    <n v="300.92700000000002"/>
    <m/>
    <m/>
    <m/>
    <m/>
    <m/>
  </r>
  <r>
    <s v="COD - 263"/>
    <m/>
    <x v="77"/>
    <x v="7"/>
    <x v="0"/>
    <x v="0"/>
    <n v="4114"/>
    <n v="10"/>
    <n v="866.04"/>
    <n v="4990.04"/>
    <n v="1497.0119999999999"/>
    <m/>
    <m/>
    <m/>
    <m/>
    <m/>
  </r>
  <r>
    <s v="COD - 264"/>
    <m/>
    <x v="77"/>
    <x v="5"/>
    <x v="0"/>
    <x v="0"/>
    <n v="6708"/>
    <n v="18"/>
    <n v="1412.4599999999998"/>
    <n v="8138.46"/>
    <n v="2441.538"/>
    <m/>
    <m/>
    <m/>
    <m/>
    <m/>
  </r>
  <r>
    <s v="COD - 265"/>
    <m/>
    <x v="78"/>
    <x v="4"/>
    <x v="1"/>
    <x v="0"/>
    <n v="4070"/>
    <n v="36"/>
    <n v="862.25999999999988"/>
    <n v="4968.26"/>
    <n v="1490.4780000000001"/>
    <m/>
    <m/>
    <m/>
    <m/>
    <m/>
  </r>
  <r>
    <s v="COD - 266"/>
    <m/>
    <x v="78"/>
    <x v="0"/>
    <x v="0"/>
    <x v="2"/>
    <n v="8908"/>
    <n v="22"/>
    <n v="1875.2999999999997"/>
    <n v="10805.3"/>
    <n v="3241.5899999999997"/>
    <m/>
    <m/>
    <m/>
    <m/>
    <m/>
  </r>
  <r>
    <s v="COD - 267"/>
    <m/>
    <x v="78"/>
    <x v="7"/>
    <x v="0"/>
    <x v="2"/>
    <n v="4217"/>
    <n v="33"/>
    <n v="892.49999999999989"/>
    <n v="5142.5"/>
    <n v="1542.75"/>
    <m/>
    <m/>
    <m/>
    <m/>
    <m/>
  </r>
  <r>
    <s v="COD - 268"/>
    <m/>
    <x v="78"/>
    <x v="0"/>
    <x v="0"/>
    <x v="1"/>
    <n v="9808"/>
    <n v="49"/>
    <n v="2069.9699999999998"/>
    <n v="11926.97"/>
    <n v="3578.0909999999999"/>
    <m/>
    <m/>
    <m/>
    <m/>
    <m/>
  </r>
  <r>
    <s v="COD - 269"/>
    <m/>
    <x v="79"/>
    <x v="0"/>
    <x v="0"/>
    <x v="0"/>
    <n v="9191"/>
    <n v="46"/>
    <n v="1939.77"/>
    <n v="11176.77"/>
    <n v="3353.0309999999999"/>
    <m/>
    <m/>
    <m/>
    <m/>
    <m/>
  </r>
  <r>
    <s v="COD - 270"/>
    <m/>
    <x v="79"/>
    <x v="8"/>
    <x v="1"/>
    <x v="1"/>
    <n v="365"/>
    <n v="19"/>
    <n v="80.639999999999986"/>
    <n v="464.64"/>
    <n v="139.392"/>
    <m/>
    <m/>
    <m/>
    <m/>
    <m/>
  </r>
  <r>
    <s v="COD - 271"/>
    <m/>
    <x v="79"/>
    <x v="0"/>
    <x v="0"/>
    <x v="1"/>
    <n v="6039"/>
    <n v="42"/>
    <n v="1277.01"/>
    <n v="7358.01"/>
    <n v="2207.4029999999998"/>
    <m/>
    <m/>
    <m/>
    <m/>
    <m/>
  </r>
  <r>
    <s v="COD - 272"/>
    <m/>
    <x v="80"/>
    <x v="3"/>
    <x v="0"/>
    <x v="0"/>
    <n v="2850"/>
    <n v="50"/>
    <n v="609"/>
    <n v="3509"/>
    <n v="1052.7"/>
    <m/>
    <m/>
    <m/>
    <m/>
    <m/>
  </r>
  <r>
    <s v="COD - 273"/>
    <m/>
    <x v="80"/>
    <x v="4"/>
    <x v="1"/>
    <x v="0"/>
    <n v="4214"/>
    <n v="24"/>
    <n v="889.9799999999999"/>
    <n v="5127.9799999999996"/>
    <n v="1538.3939999999998"/>
    <m/>
    <m/>
    <m/>
    <m/>
    <m/>
  </r>
  <r>
    <s v="COD - 274"/>
    <m/>
    <x v="81"/>
    <x v="2"/>
    <x v="0"/>
    <x v="0"/>
    <n v="3153"/>
    <n v="25"/>
    <n v="667.38"/>
    <n v="3845.38"/>
    <n v="1153.614"/>
    <m/>
    <m/>
    <m/>
    <m/>
    <m/>
  </r>
  <r>
    <s v="COD - 275"/>
    <m/>
    <x v="82"/>
    <x v="8"/>
    <x v="1"/>
    <x v="2"/>
    <n v="8904"/>
    <n v="40"/>
    <n v="1878.24"/>
    <n v="10822.24"/>
    <n v="3246.672"/>
    <m/>
    <m/>
    <m/>
    <m/>
    <m/>
  </r>
  <r>
    <s v="COD - 276"/>
    <m/>
    <x v="82"/>
    <x v="4"/>
    <x v="1"/>
    <x v="0"/>
    <n v="5206"/>
    <n v="39"/>
    <n v="1101.45"/>
    <n v="6346.45"/>
    <n v="1903.9349999999999"/>
    <m/>
    <m/>
    <m/>
    <m/>
    <m/>
  </r>
  <r>
    <s v="COD - 277"/>
    <m/>
    <x v="82"/>
    <x v="7"/>
    <x v="0"/>
    <x v="2"/>
    <n v="2264"/>
    <n v="18"/>
    <n v="479.21999999999997"/>
    <n v="2761.22"/>
    <n v="828.36599999999987"/>
    <m/>
    <m/>
    <m/>
    <m/>
    <m/>
  </r>
  <r>
    <s v="COD - 278"/>
    <m/>
    <x v="83"/>
    <x v="0"/>
    <x v="0"/>
    <x v="0"/>
    <n v="260"/>
    <n v="7"/>
    <n v="56.07"/>
    <n v="323.07"/>
    <n v="96.920999999999992"/>
    <m/>
    <m/>
    <m/>
    <m/>
    <m/>
  </r>
  <r>
    <s v="COD - 279"/>
    <m/>
    <x v="84"/>
    <x v="1"/>
    <x v="1"/>
    <x v="0"/>
    <n v="9003"/>
    <n v="42"/>
    <n v="1899.4499999999998"/>
    <n v="10944.45"/>
    <n v="3283.335"/>
    <m/>
    <m/>
    <m/>
    <m/>
    <m/>
  </r>
  <r>
    <s v="COD - 280"/>
    <m/>
    <x v="84"/>
    <x v="1"/>
    <x v="1"/>
    <x v="1"/>
    <n v="940"/>
    <n v="27"/>
    <n v="203.07"/>
    <n v="1170.07"/>
    <n v="351.02099999999996"/>
    <m/>
    <m/>
    <m/>
    <m/>
    <m/>
  </r>
  <r>
    <s v="COD - 281"/>
    <m/>
    <x v="84"/>
    <x v="8"/>
    <x v="1"/>
    <x v="1"/>
    <n v="8694"/>
    <n v="14"/>
    <n v="1828.68"/>
    <n v="10536.68"/>
    <n v="3161.0039999999999"/>
    <m/>
    <m/>
    <m/>
    <m/>
    <m/>
  </r>
  <r>
    <s v="COD - 282"/>
    <m/>
    <x v="85"/>
    <x v="4"/>
    <x v="1"/>
    <x v="0"/>
    <n v="9594"/>
    <n v="12"/>
    <n v="2017.26"/>
    <n v="11623.26"/>
    <n v="3486.9780000000001"/>
    <m/>
    <m/>
    <m/>
    <m/>
    <m/>
  </r>
  <r>
    <s v="COD - 283"/>
    <m/>
    <x v="85"/>
    <x v="2"/>
    <x v="0"/>
    <x v="0"/>
    <n v="5716"/>
    <n v="46"/>
    <n v="1210.02"/>
    <n v="6972.02"/>
    <n v="2091.6060000000002"/>
    <m/>
    <m/>
    <m/>
    <m/>
    <m/>
  </r>
  <r>
    <s v="COD - 284"/>
    <m/>
    <x v="85"/>
    <x v="2"/>
    <x v="0"/>
    <x v="2"/>
    <n v="8707"/>
    <n v="4"/>
    <n v="1829.31"/>
    <n v="10540.31"/>
    <n v="3162.0929999999998"/>
    <m/>
    <m/>
    <m/>
    <m/>
    <m/>
  </r>
  <r>
    <s v="COD - 285"/>
    <m/>
    <x v="85"/>
    <x v="0"/>
    <x v="0"/>
    <x v="1"/>
    <n v="5936"/>
    <n v="3"/>
    <n v="1247.19"/>
    <n v="7186.1900000000005"/>
    <n v="2155.857"/>
    <m/>
    <m/>
    <m/>
    <m/>
    <m/>
  </r>
  <r>
    <s v="COD - 286"/>
    <m/>
    <x v="85"/>
    <x v="3"/>
    <x v="0"/>
    <x v="0"/>
    <n v="8382"/>
    <n v="19"/>
    <n v="1764.21"/>
    <n v="10165.209999999999"/>
    <n v="3049.5629999999996"/>
    <m/>
    <m/>
    <m/>
    <m/>
    <m/>
  </r>
  <r>
    <s v="COD - 287"/>
    <m/>
    <x v="85"/>
    <x v="0"/>
    <x v="0"/>
    <x v="0"/>
    <n v="9440"/>
    <n v="46"/>
    <n v="1992.06"/>
    <n v="11478.06"/>
    <n v="3443.4179999999997"/>
    <m/>
    <m/>
    <m/>
    <m/>
    <m/>
  </r>
  <r>
    <s v="COD - 288"/>
    <m/>
    <x v="85"/>
    <x v="4"/>
    <x v="1"/>
    <x v="2"/>
    <n v="6816"/>
    <n v="5"/>
    <n v="1432.4099999999999"/>
    <n v="8253.41"/>
    <n v="2476.0229999999997"/>
    <m/>
    <m/>
    <m/>
    <m/>
    <m/>
  </r>
  <r>
    <s v="COD - 289"/>
    <m/>
    <x v="86"/>
    <x v="3"/>
    <x v="0"/>
    <x v="0"/>
    <n v="9733"/>
    <n v="17"/>
    <n v="2047.4999999999998"/>
    <n v="11797.5"/>
    <n v="3539.25"/>
    <m/>
    <m/>
    <m/>
    <m/>
    <m/>
  </r>
  <r>
    <s v="COD - 290"/>
    <m/>
    <x v="86"/>
    <x v="0"/>
    <x v="0"/>
    <x v="0"/>
    <n v="2513"/>
    <n v="47"/>
    <n v="537.6"/>
    <n v="3097.6"/>
    <n v="929.28"/>
    <m/>
    <m/>
    <m/>
    <m/>
    <m/>
  </r>
  <r>
    <s v="COD - 291"/>
    <m/>
    <x v="86"/>
    <x v="0"/>
    <x v="0"/>
    <x v="0"/>
    <n v="5139"/>
    <n v="45"/>
    <n v="1088.6400000000001"/>
    <n v="6272.64"/>
    <n v="1881.7919999999999"/>
    <m/>
    <m/>
    <m/>
    <m/>
    <m/>
  </r>
  <r>
    <s v="COD - 292"/>
    <m/>
    <x v="86"/>
    <x v="4"/>
    <x v="1"/>
    <x v="0"/>
    <n v="3511"/>
    <n v="46"/>
    <n v="746.96999999999991"/>
    <n v="4303.97"/>
    <n v="1291.191"/>
    <m/>
    <m/>
    <m/>
    <m/>
    <m/>
  </r>
  <r>
    <s v="COD - 293"/>
    <m/>
    <x v="86"/>
    <x v="6"/>
    <x v="1"/>
    <x v="0"/>
    <n v="6383"/>
    <n v="29"/>
    <n v="1346.52"/>
    <n v="7758.52"/>
    <n v="2327.556"/>
    <m/>
    <m/>
    <m/>
    <m/>
    <m/>
  </r>
  <r>
    <s v="COD - 294"/>
    <m/>
    <x v="87"/>
    <x v="6"/>
    <x v="1"/>
    <x v="1"/>
    <n v="5033"/>
    <n v="19"/>
    <n v="1060.92"/>
    <n v="6112.92"/>
    <n v="1833.876"/>
    <m/>
    <m/>
    <m/>
    <m/>
    <m/>
  </r>
  <r>
    <s v="COD - 295"/>
    <m/>
    <x v="87"/>
    <x v="7"/>
    <x v="0"/>
    <x v="0"/>
    <n v="8371"/>
    <n v="10"/>
    <n v="1760.0099999999998"/>
    <n v="10141.01"/>
    <n v="3042.3029999999999"/>
    <m/>
    <m/>
    <m/>
    <m/>
    <m/>
  </r>
  <r>
    <s v="COD - 296"/>
    <m/>
    <x v="87"/>
    <x v="1"/>
    <x v="1"/>
    <x v="0"/>
    <n v="9963"/>
    <n v="38"/>
    <n v="2100.21"/>
    <n v="12101.21"/>
    <n v="3630.3629999999998"/>
    <m/>
    <m/>
    <m/>
    <m/>
    <m/>
  </r>
  <r>
    <s v="COD - 297"/>
    <m/>
    <x v="88"/>
    <x v="4"/>
    <x v="1"/>
    <x v="2"/>
    <n v="8947"/>
    <n v="24"/>
    <n v="1883.9099999999999"/>
    <n v="10854.91"/>
    <n v="3256.473"/>
    <m/>
    <m/>
    <m/>
    <m/>
    <m/>
  </r>
  <r>
    <s v="COD - 298"/>
    <m/>
    <x v="88"/>
    <x v="4"/>
    <x v="1"/>
    <x v="0"/>
    <n v="7285"/>
    <n v="1"/>
    <n v="1530.06"/>
    <n v="8816.06"/>
    <n v="2644.8179999999998"/>
    <m/>
    <m/>
    <m/>
    <m/>
    <m/>
  </r>
  <r>
    <s v="COD - 299"/>
    <m/>
    <x v="88"/>
    <x v="4"/>
    <x v="1"/>
    <x v="0"/>
    <n v="5349"/>
    <n v="23"/>
    <n v="1128.1199999999999"/>
    <n v="6500.12"/>
    <n v="1950.0359999999998"/>
    <m/>
    <m/>
    <m/>
    <m/>
    <m/>
  </r>
  <r>
    <s v="COD - 300"/>
    <m/>
    <x v="88"/>
    <x v="2"/>
    <x v="0"/>
    <x v="0"/>
    <n v="2802"/>
    <n v="3"/>
    <n v="589.04999999999995"/>
    <n v="3394.05"/>
    <n v="1018.215"/>
    <m/>
    <m/>
    <m/>
    <m/>
    <m/>
  </r>
  <r>
    <s v="COD - 301"/>
    <m/>
    <x v="88"/>
    <x v="4"/>
    <x v="1"/>
    <x v="1"/>
    <n v="8893"/>
    <n v="9"/>
    <n v="1869.42"/>
    <n v="10771.42"/>
    <n v="3231.4259999999999"/>
    <m/>
    <m/>
    <m/>
    <m/>
    <m/>
  </r>
  <r>
    <s v="COD - 302"/>
    <m/>
    <x v="88"/>
    <x v="4"/>
    <x v="1"/>
    <x v="0"/>
    <n v="675"/>
    <n v="26"/>
    <n v="147.21"/>
    <n v="848.21"/>
    <n v="254.46299999999999"/>
    <m/>
    <m/>
    <m/>
    <m/>
    <m/>
  </r>
  <r>
    <s v="COD - 303"/>
    <m/>
    <x v="88"/>
    <x v="8"/>
    <x v="1"/>
    <x v="0"/>
    <n v="5200"/>
    <n v="28"/>
    <n v="1097.8800000000001"/>
    <n v="6325.88"/>
    <n v="1897.7639999999999"/>
    <m/>
    <m/>
    <m/>
    <m/>
    <m/>
  </r>
  <r>
    <s v="COD - 304"/>
    <m/>
    <x v="89"/>
    <x v="0"/>
    <x v="0"/>
    <x v="0"/>
    <n v="9038"/>
    <n v="3"/>
    <n v="1898.6100000000001"/>
    <n v="10939.61"/>
    <n v="3281.8830000000003"/>
    <m/>
    <m/>
    <m/>
    <m/>
    <m/>
  </r>
  <r>
    <s v="COD - 305"/>
    <m/>
    <x v="89"/>
    <x v="5"/>
    <x v="0"/>
    <x v="0"/>
    <n v="2671"/>
    <n v="35"/>
    <n v="568.26"/>
    <n v="3274.26"/>
    <n v="982.27800000000002"/>
    <m/>
    <m/>
    <m/>
    <m/>
    <m/>
  </r>
  <r>
    <s v="COD - 306"/>
    <m/>
    <x v="90"/>
    <x v="1"/>
    <x v="1"/>
    <x v="1"/>
    <n v="114"/>
    <n v="47"/>
    <n v="33.809999999999995"/>
    <n v="194.81"/>
    <n v="58.442999999999998"/>
    <m/>
    <m/>
    <m/>
    <m/>
    <m/>
  </r>
  <r>
    <s v="COD - 307"/>
    <m/>
    <x v="90"/>
    <x v="0"/>
    <x v="0"/>
    <x v="1"/>
    <n v="8202"/>
    <n v="10"/>
    <n v="1724.5199999999998"/>
    <n v="9936.52"/>
    <n v="2980.9560000000001"/>
    <m/>
    <m/>
    <m/>
    <m/>
    <m/>
  </r>
  <r>
    <s v="COD - 308"/>
    <m/>
    <x v="90"/>
    <x v="7"/>
    <x v="0"/>
    <x v="0"/>
    <n v="9593"/>
    <n v="23"/>
    <n v="2019.36"/>
    <n v="11635.36"/>
    <n v="3490.6080000000002"/>
    <m/>
    <m/>
    <m/>
    <m/>
    <m/>
  </r>
  <r>
    <s v="COD - 309"/>
    <m/>
    <x v="90"/>
    <x v="1"/>
    <x v="1"/>
    <x v="1"/>
    <n v="9161"/>
    <n v="14"/>
    <n v="1926.75"/>
    <n v="11101.75"/>
    <n v="3330.5250000000001"/>
    <m/>
    <m/>
    <m/>
    <m/>
    <m/>
  </r>
  <r>
    <s v="COD - 310"/>
    <m/>
    <x v="90"/>
    <x v="8"/>
    <x v="1"/>
    <x v="0"/>
    <n v="5112"/>
    <n v="49"/>
    <n v="1083.81"/>
    <n v="6244.8099999999995"/>
    <n v="1873.4429999999998"/>
    <m/>
    <m/>
    <m/>
    <m/>
    <m/>
  </r>
  <r>
    <s v="COD - 311"/>
    <m/>
    <x v="90"/>
    <x v="3"/>
    <x v="0"/>
    <x v="1"/>
    <n v="570"/>
    <n v="34"/>
    <n v="126.83999999999999"/>
    <n v="730.84"/>
    <n v="219.25200000000001"/>
    <m/>
    <m/>
    <m/>
    <m/>
    <m/>
  </r>
  <r>
    <s v="COD - 312"/>
    <m/>
    <x v="91"/>
    <x v="7"/>
    <x v="0"/>
    <x v="1"/>
    <n v="6686"/>
    <n v="14"/>
    <n v="1407"/>
    <n v="8107"/>
    <n v="2432.1"/>
    <m/>
    <m/>
    <m/>
    <m/>
    <m/>
  </r>
  <r>
    <s v="COD - 313"/>
    <m/>
    <x v="91"/>
    <x v="0"/>
    <x v="0"/>
    <x v="1"/>
    <n v="9249"/>
    <n v="10"/>
    <n v="1944.3899999999999"/>
    <n v="11203.39"/>
    <n v="3361.0169999999998"/>
    <m/>
    <m/>
    <m/>
    <m/>
    <m/>
  </r>
  <r>
    <s v="COD - 314"/>
    <m/>
    <x v="91"/>
    <x v="5"/>
    <x v="0"/>
    <x v="1"/>
    <n v="9305"/>
    <n v="31"/>
    <n v="1960.56"/>
    <n v="11296.56"/>
    <n v="3388.9679999999998"/>
    <m/>
    <m/>
    <m/>
    <m/>
    <m/>
  </r>
  <r>
    <s v="COD - 315"/>
    <m/>
    <x v="91"/>
    <x v="4"/>
    <x v="1"/>
    <x v="0"/>
    <n v="1467"/>
    <n v="49"/>
    <n v="318.36"/>
    <n v="1834.3600000000001"/>
    <n v="550.30799999999999"/>
    <m/>
    <m/>
    <m/>
    <m/>
    <m/>
  </r>
  <r>
    <s v="COD - 316"/>
    <m/>
    <x v="91"/>
    <x v="1"/>
    <x v="1"/>
    <x v="0"/>
    <n v="9716"/>
    <n v="44"/>
    <n v="2049.6"/>
    <n v="11809.6"/>
    <n v="3542.88"/>
    <m/>
    <m/>
    <m/>
    <m/>
    <m/>
  </r>
  <r>
    <s v="COD - 317"/>
    <m/>
    <x v="92"/>
    <x v="1"/>
    <x v="1"/>
    <x v="0"/>
    <n v="2166"/>
    <n v="37"/>
    <n v="462.62999999999994"/>
    <n v="2665.63"/>
    <n v="799.68899999999996"/>
    <m/>
    <m/>
    <m/>
    <m/>
    <m/>
  </r>
  <r>
    <s v="COD - 318"/>
    <m/>
    <x v="92"/>
    <x v="6"/>
    <x v="1"/>
    <x v="0"/>
    <n v="2085"/>
    <n v="43"/>
    <n v="446.87999999999994"/>
    <n v="2574.88"/>
    <n v="772.46400000000006"/>
    <m/>
    <m/>
    <m/>
    <m/>
    <m/>
  </r>
  <r>
    <s v="COD - 319"/>
    <m/>
    <x v="93"/>
    <x v="6"/>
    <x v="1"/>
    <x v="0"/>
    <n v="9563"/>
    <n v="2"/>
    <n v="2008.65"/>
    <n v="11573.65"/>
    <n v="3472.0949999999998"/>
    <m/>
    <m/>
    <m/>
    <m/>
    <m/>
  </r>
  <r>
    <s v="COD - 320"/>
    <m/>
    <x v="93"/>
    <x v="0"/>
    <x v="0"/>
    <x v="0"/>
    <n v="1556"/>
    <n v="43"/>
    <n v="335.78999999999996"/>
    <n v="1934.79"/>
    <n v="580.43700000000001"/>
    <m/>
    <m/>
    <m/>
    <m/>
    <m/>
  </r>
  <r>
    <s v="COD - 321"/>
    <m/>
    <x v="94"/>
    <x v="2"/>
    <x v="0"/>
    <x v="0"/>
    <n v="7753"/>
    <n v="41"/>
    <n v="1636.7399999999998"/>
    <n v="9430.74"/>
    <n v="2829.2219999999998"/>
    <m/>
    <m/>
    <m/>
    <m/>
    <m/>
  </r>
  <r>
    <s v="COD - 322"/>
    <m/>
    <x v="94"/>
    <x v="0"/>
    <x v="0"/>
    <x v="0"/>
    <n v="9750"/>
    <n v="43"/>
    <n v="2056.5300000000002"/>
    <n v="11849.53"/>
    <n v="3554.8589999999999"/>
    <m/>
    <m/>
    <m/>
    <m/>
    <m/>
  </r>
  <r>
    <s v="COD - 323"/>
    <m/>
    <x v="94"/>
    <x v="7"/>
    <x v="0"/>
    <x v="0"/>
    <n v="2792"/>
    <n v="28"/>
    <n v="592.19999999999993"/>
    <n v="3412.2"/>
    <n v="1023.6599999999999"/>
    <m/>
    <m/>
    <m/>
    <m/>
    <m/>
  </r>
  <r>
    <s v="COD - 324"/>
    <m/>
    <x v="94"/>
    <x v="5"/>
    <x v="0"/>
    <x v="1"/>
    <n v="7536"/>
    <n v="39"/>
    <n v="1590.75"/>
    <n v="9165.75"/>
    <n v="2749.7249999999999"/>
    <m/>
    <m/>
    <m/>
    <m/>
    <m/>
  </r>
  <r>
    <s v="COD - 325"/>
    <m/>
    <x v="94"/>
    <x v="6"/>
    <x v="1"/>
    <x v="0"/>
    <n v="6435"/>
    <n v="28"/>
    <n v="1357.23"/>
    <n v="7820.23"/>
    <n v="2346.069"/>
    <m/>
    <m/>
    <m/>
    <m/>
    <m/>
  </r>
  <r>
    <s v="COD - 326"/>
    <m/>
    <x v="95"/>
    <x v="2"/>
    <x v="0"/>
    <x v="2"/>
    <n v="4659"/>
    <n v="28"/>
    <n v="984.27"/>
    <n v="5671.27"/>
    <n v="1701.3810000000001"/>
    <m/>
    <m/>
    <m/>
    <m/>
    <m/>
  </r>
  <r>
    <s v="COD - 327"/>
    <m/>
    <x v="95"/>
    <x v="2"/>
    <x v="0"/>
    <x v="1"/>
    <n v="4064"/>
    <n v="34"/>
    <n v="860.57999999999993"/>
    <n v="4958.58"/>
    <n v="1487.5739999999998"/>
    <m/>
    <m/>
    <m/>
    <m/>
    <m/>
  </r>
  <r>
    <s v="COD - 328"/>
    <m/>
    <x v="96"/>
    <x v="7"/>
    <x v="0"/>
    <x v="0"/>
    <n v="9426"/>
    <n v="40"/>
    <n v="1987.8600000000001"/>
    <n v="11453.86"/>
    <n v="3436.1579999999999"/>
    <m/>
    <m/>
    <m/>
    <m/>
    <m/>
  </r>
  <r>
    <s v="COD - 329"/>
    <m/>
    <x v="97"/>
    <x v="5"/>
    <x v="0"/>
    <x v="1"/>
    <n v="5150"/>
    <n v="1"/>
    <n v="1081.71"/>
    <n v="6232.71"/>
    <n v="1869.8129999999999"/>
    <m/>
    <m/>
    <m/>
    <m/>
    <m/>
  </r>
  <r>
    <s v="COD - 330"/>
    <m/>
    <x v="98"/>
    <x v="3"/>
    <x v="0"/>
    <x v="0"/>
    <n v="9432"/>
    <n v="12"/>
    <n v="1983.24"/>
    <n v="11427.24"/>
    <n v="3428.172"/>
    <m/>
    <m/>
    <m/>
    <m/>
    <m/>
  </r>
  <r>
    <s v="COD - 331"/>
    <m/>
    <x v="98"/>
    <x v="4"/>
    <x v="1"/>
    <x v="0"/>
    <n v="6586"/>
    <n v="4"/>
    <n v="1383.8999999999999"/>
    <n v="7973.9"/>
    <n v="2392.1699999999996"/>
    <m/>
    <m/>
    <m/>
    <m/>
    <m/>
  </r>
  <r>
    <s v="COD - 332"/>
    <m/>
    <x v="98"/>
    <x v="6"/>
    <x v="1"/>
    <x v="0"/>
    <n v="3573"/>
    <n v="31"/>
    <n v="756.83999999999992"/>
    <n v="4360.84"/>
    <n v="1308.252"/>
    <m/>
    <m/>
    <m/>
    <m/>
    <m/>
  </r>
  <r>
    <s v="COD - 333"/>
    <m/>
    <x v="98"/>
    <x v="8"/>
    <x v="1"/>
    <x v="2"/>
    <n v="3101"/>
    <n v="9"/>
    <n v="653.09999999999991"/>
    <n v="3763.1"/>
    <n v="1128.9299999999998"/>
    <m/>
    <m/>
    <m/>
    <m/>
    <m/>
  </r>
  <r>
    <s v="COD - 334"/>
    <m/>
    <x v="98"/>
    <x v="3"/>
    <x v="0"/>
    <x v="1"/>
    <n v="7825"/>
    <n v="2"/>
    <n v="1643.67"/>
    <n v="9470.67"/>
    <n v="2841.201"/>
    <m/>
    <m/>
    <m/>
    <m/>
    <m/>
  </r>
  <r>
    <s v="COD - 335"/>
    <m/>
    <x v="99"/>
    <x v="5"/>
    <x v="0"/>
    <x v="0"/>
    <n v="7765"/>
    <n v="33"/>
    <n v="1637.58"/>
    <n v="9435.58"/>
    <n v="2830.674"/>
    <m/>
    <m/>
    <m/>
    <m/>
    <m/>
  </r>
  <r>
    <s v="COD - 336"/>
    <m/>
    <x v="99"/>
    <x v="4"/>
    <x v="1"/>
    <x v="2"/>
    <n v="433"/>
    <n v="9"/>
    <n v="92.82"/>
    <n v="534.81999999999994"/>
    <n v="160.44599999999997"/>
    <m/>
    <m/>
    <m/>
    <m/>
    <m/>
  </r>
  <r>
    <s v="COD - 337"/>
    <m/>
    <x v="100"/>
    <x v="2"/>
    <x v="0"/>
    <x v="0"/>
    <n v="2456"/>
    <n v="34"/>
    <n v="522.9"/>
    <n v="3012.9"/>
    <n v="903.87"/>
    <m/>
    <m/>
    <m/>
    <m/>
    <m/>
  </r>
  <r>
    <s v="COD - 338"/>
    <m/>
    <x v="101"/>
    <x v="4"/>
    <x v="1"/>
    <x v="0"/>
    <n v="4150"/>
    <n v="49"/>
    <n v="881.79"/>
    <n v="5080.79"/>
    <n v="1524.2369999999999"/>
    <m/>
    <m/>
    <m/>
    <m/>
    <m/>
  </r>
  <r>
    <s v="COD - 339"/>
    <m/>
    <x v="101"/>
    <x v="8"/>
    <x v="1"/>
    <x v="2"/>
    <n v="4758"/>
    <n v="39"/>
    <n v="1007.37"/>
    <n v="5804.37"/>
    <n v="1741.3109999999999"/>
    <m/>
    <m/>
    <m/>
    <m/>
    <m/>
  </r>
  <r>
    <s v="COD - 340"/>
    <m/>
    <x v="101"/>
    <x v="4"/>
    <x v="1"/>
    <x v="0"/>
    <n v="795"/>
    <n v="42"/>
    <n v="175.76999999999998"/>
    <n v="1012.77"/>
    <n v="303.83099999999996"/>
    <m/>
    <m/>
    <m/>
    <m/>
    <m/>
  </r>
  <r>
    <s v="COD - 341"/>
    <m/>
    <x v="102"/>
    <x v="3"/>
    <x v="0"/>
    <x v="1"/>
    <n v="3719"/>
    <n v="49"/>
    <n v="791.28"/>
    <n v="4559.28"/>
    <n v="1367.7839999999999"/>
    <m/>
    <m/>
    <m/>
    <m/>
    <m/>
  </r>
  <r>
    <s v="COD - 342"/>
    <m/>
    <x v="102"/>
    <x v="0"/>
    <x v="0"/>
    <x v="1"/>
    <n v="4472"/>
    <n v="39"/>
    <n v="947.31000000000006"/>
    <n v="5458.31"/>
    <n v="1637.4930000000002"/>
    <m/>
    <m/>
    <m/>
    <m/>
    <m/>
  </r>
  <r>
    <s v="COD - 343"/>
    <m/>
    <x v="102"/>
    <x v="2"/>
    <x v="0"/>
    <x v="2"/>
    <n v="9075"/>
    <n v="7"/>
    <n v="1907.22"/>
    <n v="10989.22"/>
    <n v="3296.7659999999996"/>
    <m/>
    <m/>
    <m/>
    <m/>
    <m/>
  </r>
  <r>
    <s v="COD - 344"/>
    <m/>
    <x v="102"/>
    <x v="4"/>
    <x v="1"/>
    <x v="0"/>
    <n v="6293"/>
    <n v="8"/>
    <n v="1323.21"/>
    <n v="7624.21"/>
    <n v="2287.2629999999999"/>
    <m/>
    <m/>
    <m/>
    <m/>
    <m/>
  </r>
  <r>
    <s v="COD - 345"/>
    <m/>
    <x v="102"/>
    <x v="0"/>
    <x v="0"/>
    <x v="0"/>
    <n v="562"/>
    <n v="8"/>
    <n v="119.7"/>
    <n v="689.7"/>
    <n v="206.91"/>
    <m/>
    <m/>
    <m/>
    <m/>
    <m/>
  </r>
  <r>
    <s v="COD - 346"/>
    <m/>
    <x v="103"/>
    <x v="3"/>
    <x v="0"/>
    <x v="0"/>
    <n v="5230"/>
    <n v="19"/>
    <n v="1102.29"/>
    <n v="6351.29"/>
    <n v="1905.3869999999999"/>
    <m/>
    <m/>
    <m/>
    <m/>
    <m/>
  </r>
  <r>
    <s v="COD - 347"/>
    <m/>
    <x v="103"/>
    <x v="5"/>
    <x v="0"/>
    <x v="1"/>
    <n v="6379"/>
    <n v="33"/>
    <n v="1346.52"/>
    <n v="7758.52"/>
    <n v="2327.556"/>
    <m/>
    <m/>
    <m/>
    <m/>
    <m/>
  </r>
  <r>
    <s v="COD - 348"/>
    <m/>
    <x v="103"/>
    <x v="3"/>
    <x v="0"/>
    <x v="1"/>
    <n v="7151"/>
    <n v="41"/>
    <n v="1510.32"/>
    <n v="8702.32"/>
    <n v="2610.6959999999999"/>
    <m/>
    <m/>
    <m/>
    <m/>
    <m/>
  </r>
  <r>
    <s v="COD - 349"/>
    <m/>
    <x v="104"/>
    <x v="1"/>
    <x v="1"/>
    <x v="2"/>
    <n v="5535"/>
    <n v="34"/>
    <n v="1169.49"/>
    <n v="6738.49"/>
    <n v="2021.5469999999998"/>
    <m/>
    <m/>
    <m/>
    <m/>
    <m/>
  </r>
  <r>
    <s v="COD - 350"/>
    <m/>
    <x v="104"/>
    <x v="0"/>
    <x v="0"/>
    <x v="1"/>
    <n v="1992"/>
    <n v="43"/>
    <n v="427.34999999999997"/>
    <n v="2462.35"/>
    <n v="738.70499999999993"/>
    <m/>
    <m/>
    <m/>
    <m/>
    <m/>
  </r>
  <r>
    <s v="COD - 351"/>
    <m/>
    <x v="104"/>
    <x v="4"/>
    <x v="1"/>
    <x v="0"/>
    <n v="9915"/>
    <n v="27"/>
    <n v="2087.8200000000002"/>
    <n v="12029.82"/>
    <n v="3608.9459999999999"/>
    <m/>
    <m/>
    <m/>
    <m/>
    <m/>
  </r>
  <r>
    <s v="COD - 352"/>
    <m/>
    <x v="104"/>
    <x v="4"/>
    <x v="1"/>
    <x v="0"/>
    <n v="2831"/>
    <n v="24"/>
    <n v="599.54999999999995"/>
    <n v="3454.55"/>
    <n v="1036.365"/>
    <m/>
    <m/>
    <m/>
    <m/>
    <m/>
  </r>
  <r>
    <s v="COD - 353"/>
    <m/>
    <x v="105"/>
    <x v="0"/>
    <x v="0"/>
    <x v="1"/>
    <n v="7079"/>
    <n v="5"/>
    <n v="1487.6399999999999"/>
    <n v="8571.64"/>
    <n v="2571.4919999999997"/>
    <m/>
    <m/>
    <m/>
    <m/>
    <m/>
  </r>
  <r>
    <s v="COD - 354"/>
    <m/>
    <x v="105"/>
    <x v="1"/>
    <x v="1"/>
    <x v="2"/>
    <n v="374"/>
    <n v="26"/>
    <n v="83.999999999999986"/>
    <n v="484"/>
    <n v="145.19999999999999"/>
    <m/>
    <m/>
    <m/>
    <m/>
    <m/>
  </r>
  <r>
    <s v="COD - 355"/>
    <m/>
    <x v="106"/>
    <x v="0"/>
    <x v="0"/>
    <x v="0"/>
    <n v="3069"/>
    <n v="50"/>
    <n v="654.99"/>
    <n v="3773.99"/>
    <n v="1132.1969999999999"/>
    <m/>
    <m/>
    <m/>
    <m/>
    <m/>
  </r>
  <r>
    <s v="COD - 356"/>
    <m/>
    <x v="106"/>
    <x v="8"/>
    <x v="1"/>
    <x v="0"/>
    <n v="2966"/>
    <n v="18"/>
    <n v="626.64"/>
    <n v="3610.64"/>
    <n v="1083.192"/>
    <m/>
    <m/>
    <m/>
    <m/>
    <m/>
  </r>
  <r>
    <s v="COD - 357"/>
    <m/>
    <x v="107"/>
    <x v="4"/>
    <x v="1"/>
    <x v="0"/>
    <n v="8423"/>
    <n v="48"/>
    <n v="1778.9099999999999"/>
    <n v="10249.91"/>
    <n v="3074.973"/>
    <m/>
    <m/>
    <m/>
    <m/>
    <m/>
  </r>
  <r>
    <s v="COD - 358"/>
    <m/>
    <x v="107"/>
    <x v="7"/>
    <x v="0"/>
    <x v="2"/>
    <n v="5629"/>
    <n v="8"/>
    <n v="1183.77"/>
    <n v="6820.77"/>
    <n v="2046.231"/>
    <m/>
    <m/>
    <m/>
    <m/>
    <m/>
  </r>
  <r>
    <s v="COD - 359"/>
    <m/>
    <x v="107"/>
    <x v="1"/>
    <x v="1"/>
    <x v="0"/>
    <n v="1852"/>
    <n v="6"/>
    <n v="390.17999999999995"/>
    <n v="2248.1799999999998"/>
    <n v="674.45399999999995"/>
    <m/>
    <m/>
    <m/>
    <m/>
    <m/>
  </r>
  <r>
    <s v="COD - 360"/>
    <m/>
    <x v="107"/>
    <x v="3"/>
    <x v="0"/>
    <x v="0"/>
    <n v="9111"/>
    <n v="5"/>
    <n v="1914.36"/>
    <n v="11030.36"/>
    <n v="3309.1080000000002"/>
    <m/>
    <m/>
    <m/>
    <m/>
    <m/>
  </r>
  <r>
    <s v="COD - 361"/>
    <m/>
    <x v="108"/>
    <x v="0"/>
    <x v="0"/>
    <x v="2"/>
    <n v="3014"/>
    <n v="42"/>
    <n v="641.76"/>
    <n v="3697.76"/>
    <n v="1109.328"/>
    <m/>
    <m/>
    <m/>
    <m/>
    <m/>
  </r>
  <r>
    <s v="COD - 362"/>
    <m/>
    <x v="108"/>
    <x v="8"/>
    <x v="1"/>
    <x v="1"/>
    <n v="397"/>
    <n v="6"/>
    <n v="84.63"/>
    <n v="487.63"/>
    <n v="146.28899999999999"/>
    <m/>
    <m/>
    <m/>
    <m/>
    <m/>
  </r>
  <r>
    <s v="COD - 363"/>
    <m/>
    <x v="108"/>
    <x v="7"/>
    <x v="0"/>
    <x v="0"/>
    <n v="7936"/>
    <n v="9"/>
    <n v="1668.45"/>
    <n v="9613.4500000000007"/>
    <n v="2884.0350000000003"/>
    <m/>
    <m/>
    <m/>
    <m/>
    <m/>
  </r>
  <r>
    <s v="COD - 364"/>
    <m/>
    <x v="108"/>
    <x v="0"/>
    <x v="0"/>
    <x v="0"/>
    <n v="9560"/>
    <n v="8"/>
    <n v="2009.28"/>
    <n v="11577.28"/>
    <n v="3473.1840000000002"/>
    <m/>
    <m/>
    <m/>
    <m/>
    <m/>
  </r>
  <r>
    <s v="COD - 365"/>
    <m/>
    <x v="109"/>
    <x v="5"/>
    <x v="0"/>
    <x v="2"/>
    <n v="7108"/>
    <n v="22"/>
    <n v="1497.2999999999997"/>
    <n v="8627.2999999999993"/>
    <n v="2588.1899999999996"/>
    <m/>
    <m/>
    <m/>
    <m/>
    <m/>
  </r>
  <r>
    <s v="COD - 366"/>
    <m/>
    <x v="109"/>
    <x v="4"/>
    <x v="1"/>
    <x v="0"/>
    <n v="9830"/>
    <n v="5"/>
    <n v="2065.35"/>
    <n v="11900.35"/>
    <n v="3570.105"/>
    <m/>
    <m/>
    <m/>
    <m/>
    <m/>
  </r>
  <r>
    <s v="COD - 367"/>
    <m/>
    <x v="110"/>
    <x v="0"/>
    <x v="0"/>
    <x v="2"/>
    <n v="1211"/>
    <n v="28"/>
    <n v="260.19"/>
    <n v="1499.19"/>
    <n v="449.75700000000001"/>
    <m/>
    <m/>
    <m/>
    <m/>
    <m/>
  </r>
  <r>
    <s v="COD - 368"/>
    <m/>
    <x v="110"/>
    <x v="0"/>
    <x v="0"/>
    <x v="0"/>
    <n v="379"/>
    <n v="40"/>
    <n v="87.990000000000009"/>
    <n v="506.99"/>
    <n v="152.09700000000001"/>
    <m/>
    <m/>
    <m/>
    <m/>
    <m/>
  </r>
  <r>
    <s v="COD - 369"/>
    <m/>
    <x v="111"/>
    <x v="5"/>
    <x v="0"/>
    <x v="0"/>
    <n v="4134"/>
    <n v="21"/>
    <n v="872.55"/>
    <n v="5027.55"/>
    <n v="1508.2650000000001"/>
    <m/>
    <m/>
    <m/>
    <m/>
    <m/>
  </r>
  <r>
    <s v="COD - 370"/>
    <m/>
    <x v="111"/>
    <x v="3"/>
    <x v="0"/>
    <x v="0"/>
    <n v="4717"/>
    <n v="32"/>
    <n v="997.29"/>
    <n v="5746.29"/>
    <n v="1723.8869999999999"/>
    <m/>
    <m/>
    <m/>
    <m/>
    <m/>
  </r>
  <r>
    <s v="COD - 371"/>
    <m/>
    <x v="111"/>
    <x v="7"/>
    <x v="0"/>
    <x v="0"/>
    <n v="9370"/>
    <n v="35"/>
    <n v="1975.0499999999997"/>
    <n v="11380.05"/>
    <n v="3414.0149999999999"/>
    <m/>
    <m/>
    <m/>
    <m/>
    <m/>
  </r>
  <r>
    <s v="COD - 372"/>
    <m/>
    <x v="112"/>
    <x v="7"/>
    <x v="0"/>
    <x v="0"/>
    <n v="2924"/>
    <n v="10"/>
    <n v="616.14"/>
    <n v="3550.14"/>
    <n v="1065.0419999999999"/>
    <m/>
    <m/>
    <m/>
    <m/>
    <m/>
  </r>
  <r>
    <s v="COD - 373"/>
    <m/>
    <x v="112"/>
    <x v="1"/>
    <x v="1"/>
    <x v="0"/>
    <n v="8229"/>
    <n v="9"/>
    <n v="1729.98"/>
    <n v="9967.98"/>
    <n v="2990.3939999999998"/>
    <m/>
    <m/>
    <m/>
    <m/>
    <m/>
  </r>
  <r>
    <s v="COD - 374"/>
    <m/>
    <x v="112"/>
    <x v="2"/>
    <x v="0"/>
    <x v="0"/>
    <n v="5733"/>
    <n v="27"/>
    <n v="1209.6000000000001"/>
    <n v="6969.6"/>
    <n v="2090.88"/>
    <m/>
    <m/>
    <m/>
    <m/>
    <m/>
  </r>
  <r>
    <s v="COD - 375"/>
    <m/>
    <x v="113"/>
    <x v="6"/>
    <x v="1"/>
    <x v="0"/>
    <n v="8186"/>
    <n v="16"/>
    <n v="1722.4199999999998"/>
    <n v="9924.42"/>
    <n v="2977.326"/>
    <m/>
    <m/>
    <m/>
    <m/>
    <m/>
  </r>
  <r>
    <s v="COD - 376"/>
    <m/>
    <x v="114"/>
    <x v="0"/>
    <x v="0"/>
    <x v="0"/>
    <n v="4962"/>
    <n v="35"/>
    <n v="1049.3699999999999"/>
    <n v="6046.37"/>
    <n v="1813.9109999999998"/>
    <m/>
    <m/>
    <m/>
    <m/>
    <m/>
  </r>
  <r>
    <s v="COD - 377"/>
    <m/>
    <x v="114"/>
    <x v="6"/>
    <x v="1"/>
    <x v="2"/>
    <n v="514"/>
    <n v="18"/>
    <n v="111.72"/>
    <n v="643.72"/>
    <n v="193.11600000000001"/>
    <m/>
    <m/>
    <m/>
    <m/>
    <m/>
  </r>
  <r>
    <s v="COD - 378"/>
    <m/>
    <x v="114"/>
    <x v="0"/>
    <x v="0"/>
    <x v="0"/>
    <n v="1150"/>
    <n v="40"/>
    <n v="249.9"/>
    <n v="1439.9"/>
    <n v="431.97"/>
    <m/>
    <m/>
    <m/>
    <m/>
    <m/>
  </r>
  <r>
    <s v="COD - 1097"/>
    <m/>
    <x v="115"/>
    <x v="4"/>
    <x v="1"/>
    <x v="1"/>
    <n v="803"/>
    <n v="41"/>
    <n v="177.24"/>
    <n v="1021.24"/>
    <n v="306.37200000000001"/>
    <m/>
    <m/>
    <m/>
    <m/>
    <m/>
  </r>
  <r>
    <s v="COD - 380"/>
    <m/>
    <x v="115"/>
    <x v="0"/>
    <x v="0"/>
    <x v="0"/>
    <n v="4759"/>
    <n v="46"/>
    <n v="1009.05"/>
    <n v="5814.05"/>
    <n v="1744.2149999999999"/>
    <m/>
    <m/>
    <m/>
    <m/>
    <m/>
  </r>
  <r>
    <s v="COD - 381"/>
    <m/>
    <x v="115"/>
    <x v="8"/>
    <x v="1"/>
    <x v="0"/>
    <n v="8216"/>
    <n v="30"/>
    <n v="1731.6599999999999"/>
    <n v="9977.66"/>
    <n v="2993.2979999999998"/>
    <m/>
    <m/>
    <m/>
    <m/>
    <m/>
  </r>
  <r>
    <s v="COD - 382"/>
    <m/>
    <x v="115"/>
    <x v="2"/>
    <x v="0"/>
    <x v="0"/>
    <n v="7084"/>
    <n v="29"/>
    <n v="1493.7299999999998"/>
    <n v="8606.73"/>
    <n v="2582.0189999999998"/>
    <m/>
    <m/>
    <m/>
    <m/>
    <m/>
  </r>
  <r>
    <s v="COD - 383"/>
    <m/>
    <x v="115"/>
    <x v="6"/>
    <x v="1"/>
    <x v="1"/>
    <n v="5138"/>
    <n v="36"/>
    <n v="1086.54"/>
    <n v="6260.54"/>
    <n v="1878.1619999999998"/>
    <m/>
    <m/>
    <m/>
    <m/>
    <m/>
  </r>
  <r>
    <s v="COD - 384"/>
    <m/>
    <x v="115"/>
    <x v="0"/>
    <x v="0"/>
    <x v="1"/>
    <n v="4834"/>
    <n v="5"/>
    <n v="1016.1899999999999"/>
    <n v="5855.19"/>
    <n v="1756.5569999999998"/>
    <m/>
    <m/>
    <m/>
    <m/>
    <m/>
  </r>
  <r>
    <s v="COD - 385"/>
    <m/>
    <x v="116"/>
    <x v="2"/>
    <x v="0"/>
    <x v="0"/>
    <n v="8817"/>
    <n v="36"/>
    <n v="1859.1299999999999"/>
    <n v="10712.13"/>
    <n v="3213.6389999999997"/>
    <m/>
    <m/>
    <m/>
    <m/>
    <m/>
  </r>
  <r>
    <s v="COD - 386"/>
    <m/>
    <x v="116"/>
    <x v="6"/>
    <x v="1"/>
    <x v="0"/>
    <n v="6148"/>
    <n v="14"/>
    <n v="1294.02"/>
    <n v="7456.02"/>
    <n v="2236.806"/>
    <m/>
    <m/>
    <m/>
    <m/>
    <m/>
  </r>
  <r>
    <s v="COD - 387"/>
    <m/>
    <x v="117"/>
    <x v="3"/>
    <x v="0"/>
    <x v="0"/>
    <n v="7470"/>
    <n v="13"/>
    <n v="1571.43"/>
    <n v="9054.43"/>
    <n v="2716.3290000000002"/>
    <m/>
    <m/>
    <m/>
    <m/>
    <m/>
  </r>
  <r>
    <s v="COD - 388"/>
    <m/>
    <x v="117"/>
    <x v="1"/>
    <x v="1"/>
    <x v="2"/>
    <n v="566"/>
    <n v="27"/>
    <n v="124.53"/>
    <n v="717.53"/>
    <n v="215.25899999999999"/>
    <m/>
    <m/>
    <m/>
    <m/>
    <m/>
  </r>
  <r>
    <s v="COD - 389"/>
    <m/>
    <x v="117"/>
    <x v="0"/>
    <x v="0"/>
    <x v="1"/>
    <n v="9336"/>
    <n v="46"/>
    <n v="1970.22"/>
    <n v="11352.22"/>
    <n v="3405.6659999999997"/>
    <m/>
    <m/>
    <m/>
    <m/>
    <m/>
  </r>
  <r>
    <s v="COD - 390"/>
    <m/>
    <x v="117"/>
    <x v="0"/>
    <x v="0"/>
    <x v="0"/>
    <n v="1080"/>
    <n v="49"/>
    <n v="237.08999999999997"/>
    <n v="1366.09"/>
    <n v="409.82699999999994"/>
    <m/>
    <m/>
    <m/>
    <m/>
    <m/>
  </r>
  <r>
    <s v="COD - 391"/>
    <m/>
    <x v="117"/>
    <x v="2"/>
    <x v="0"/>
    <x v="1"/>
    <n v="4012"/>
    <n v="2"/>
    <n v="842.93999999999994"/>
    <n v="4856.9399999999996"/>
    <n v="1457.0819999999999"/>
    <m/>
    <m/>
    <m/>
    <m/>
    <m/>
  </r>
  <r>
    <s v="COD - 392"/>
    <m/>
    <x v="117"/>
    <x v="0"/>
    <x v="0"/>
    <x v="0"/>
    <n v="2726"/>
    <n v="10"/>
    <n v="574.55999999999995"/>
    <n v="3310.56"/>
    <n v="993.16799999999989"/>
    <m/>
    <m/>
    <m/>
    <m/>
    <m/>
  </r>
  <r>
    <s v="COD - 393"/>
    <m/>
    <x v="117"/>
    <x v="6"/>
    <x v="1"/>
    <x v="1"/>
    <n v="2831"/>
    <n v="13"/>
    <n v="597.24"/>
    <n v="3441.24"/>
    <n v="1032.3719999999998"/>
    <m/>
    <m/>
    <m/>
    <m/>
    <m/>
  </r>
  <r>
    <s v="COD - 394"/>
    <m/>
    <x v="118"/>
    <x v="2"/>
    <x v="0"/>
    <x v="2"/>
    <n v="8949"/>
    <n v="9"/>
    <n v="1881.18"/>
    <n v="10839.18"/>
    <n v="3251.7539999999999"/>
    <m/>
    <m/>
    <m/>
    <m/>
    <m/>
  </r>
  <r>
    <s v="COD - 395"/>
    <m/>
    <x v="118"/>
    <x v="5"/>
    <x v="0"/>
    <x v="2"/>
    <n v="7524"/>
    <n v="44"/>
    <n v="1589.28"/>
    <n v="9157.2800000000007"/>
    <n v="2747.1840000000002"/>
    <m/>
    <m/>
    <m/>
    <m/>
    <m/>
  </r>
  <r>
    <s v="COD - 396"/>
    <m/>
    <x v="118"/>
    <x v="1"/>
    <x v="1"/>
    <x v="0"/>
    <n v="3676"/>
    <n v="1"/>
    <n v="772.17"/>
    <n v="4449.17"/>
    <n v="1334.751"/>
    <m/>
    <m/>
    <m/>
    <m/>
    <m/>
  </r>
  <r>
    <s v="COD - 397"/>
    <m/>
    <x v="118"/>
    <x v="4"/>
    <x v="1"/>
    <x v="0"/>
    <n v="174"/>
    <n v="49"/>
    <n v="46.83"/>
    <n v="269.83"/>
    <n v="80.948999999999998"/>
    <m/>
    <m/>
    <m/>
    <m/>
    <m/>
  </r>
  <r>
    <s v="COD - 398"/>
    <m/>
    <x v="119"/>
    <x v="8"/>
    <x v="1"/>
    <x v="1"/>
    <n v="9510"/>
    <n v="32"/>
    <n v="2003.82"/>
    <n v="11545.82"/>
    <n v="3463.7459999999996"/>
    <m/>
    <m/>
    <m/>
    <m/>
    <m/>
  </r>
  <r>
    <s v="COD - 399"/>
    <m/>
    <x v="119"/>
    <x v="2"/>
    <x v="0"/>
    <x v="0"/>
    <n v="686"/>
    <n v="28"/>
    <n v="149.94"/>
    <n v="863.94"/>
    <n v="259.18200000000002"/>
    <m/>
    <m/>
    <m/>
    <m/>
    <m/>
  </r>
  <r>
    <s v="COD - 400"/>
    <m/>
    <x v="119"/>
    <x v="0"/>
    <x v="0"/>
    <x v="0"/>
    <n v="6147"/>
    <n v="38"/>
    <n v="1298.8499999999999"/>
    <n v="7483.85"/>
    <n v="2245.1550000000002"/>
    <m/>
    <m/>
    <m/>
    <m/>
    <m/>
  </r>
  <r>
    <s v="COD - 401"/>
    <m/>
    <x v="119"/>
    <x v="8"/>
    <x v="1"/>
    <x v="0"/>
    <n v="2015"/>
    <n v="15"/>
    <n v="426.29999999999995"/>
    <n v="2456.3000000000002"/>
    <n v="736.89"/>
    <m/>
    <m/>
    <m/>
    <m/>
    <m/>
  </r>
  <r>
    <s v="COD - 402"/>
    <m/>
    <x v="119"/>
    <x v="3"/>
    <x v="0"/>
    <x v="2"/>
    <n v="3508"/>
    <n v="3"/>
    <n v="737.31"/>
    <n v="4248.3099999999995"/>
    <n v="1274.4929999999997"/>
    <m/>
    <m/>
    <m/>
    <m/>
    <m/>
  </r>
  <r>
    <s v="COD - 403"/>
    <m/>
    <x v="119"/>
    <x v="0"/>
    <x v="0"/>
    <x v="2"/>
    <n v="9364"/>
    <n v="27"/>
    <n v="1972.11"/>
    <n v="11363.11"/>
    <n v="3408.933"/>
    <m/>
    <m/>
    <m/>
    <m/>
    <m/>
  </r>
  <r>
    <s v="COD - 404"/>
    <m/>
    <x v="120"/>
    <x v="4"/>
    <x v="1"/>
    <x v="2"/>
    <n v="8817"/>
    <n v="35"/>
    <n v="1858.9199999999998"/>
    <n v="10710.92"/>
    <n v="3213.2759999999998"/>
    <m/>
    <m/>
    <m/>
    <m/>
    <m/>
  </r>
  <r>
    <s v="COD - 405"/>
    <m/>
    <x v="120"/>
    <x v="6"/>
    <x v="1"/>
    <x v="0"/>
    <n v="3583"/>
    <n v="30"/>
    <n v="758.7299999999999"/>
    <n v="4371.7299999999996"/>
    <n v="1311.5189999999998"/>
    <m/>
    <m/>
    <m/>
    <m/>
    <m/>
  </r>
  <r>
    <s v="COD - 406"/>
    <m/>
    <x v="121"/>
    <x v="6"/>
    <x v="1"/>
    <x v="0"/>
    <n v="2693"/>
    <n v="7"/>
    <n v="567"/>
    <n v="3267"/>
    <n v="980.09999999999991"/>
    <m/>
    <m/>
    <m/>
    <m/>
    <m/>
  </r>
  <r>
    <s v="COD - 407"/>
    <m/>
    <x v="121"/>
    <x v="6"/>
    <x v="1"/>
    <x v="1"/>
    <n v="2121"/>
    <n v="30"/>
    <n v="451.71"/>
    <n v="2602.71"/>
    <n v="780.81299999999999"/>
    <m/>
    <m/>
    <m/>
    <m/>
    <m/>
  </r>
  <r>
    <s v="COD - 408"/>
    <m/>
    <x v="121"/>
    <x v="6"/>
    <x v="1"/>
    <x v="0"/>
    <n v="5343"/>
    <n v="1"/>
    <n v="1122.24"/>
    <n v="6466.24"/>
    <n v="1939.8719999999998"/>
    <m/>
    <m/>
    <m/>
    <m/>
    <m/>
  </r>
  <r>
    <s v="COD - 409"/>
    <m/>
    <x v="121"/>
    <x v="6"/>
    <x v="1"/>
    <x v="0"/>
    <n v="4076"/>
    <n v="48"/>
    <n v="866.04"/>
    <n v="4990.04"/>
    <n v="1497.0119999999999"/>
    <m/>
    <m/>
    <m/>
    <m/>
    <m/>
  </r>
  <r>
    <s v="COD - 410"/>
    <m/>
    <x v="121"/>
    <x v="6"/>
    <x v="1"/>
    <x v="2"/>
    <n v="5688"/>
    <n v="30"/>
    <n v="1200.78"/>
    <n v="6918.78"/>
    <n v="2075.634"/>
    <m/>
    <m/>
    <m/>
    <m/>
    <m/>
  </r>
  <r>
    <s v="COD - 411"/>
    <m/>
    <x v="121"/>
    <x v="6"/>
    <x v="1"/>
    <x v="1"/>
    <n v="9763"/>
    <n v="41"/>
    <n v="2058.84"/>
    <n v="11862.84"/>
    <n v="3558.8519999999999"/>
    <m/>
    <m/>
    <m/>
    <m/>
    <m/>
  </r>
  <r>
    <s v="COD - 412"/>
    <m/>
    <x v="121"/>
    <x v="6"/>
    <x v="1"/>
    <x v="0"/>
    <n v="109"/>
    <n v="19"/>
    <n v="26.88"/>
    <n v="154.88"/>
    <n v="46.463999999999999"/>
    <m/>
    <m/>
    <m/>
    <m/>
    <m/>
  </r>
  <r>
    <s v="COD - 413"/>
    <m/>
    <x v="122"/>
    <x v="6"/>
    <x v="1"/>
    <x v="1"/>
    <n v="9301"/>
    <n v="9"/>
    <n v="1955.1000000000001"/>
    <n v="11265.1"/>
    <n v="3379.53"/>
    <m/>
    <m/>
    <m/>
    <m/>
    <m/>
  </r>
  <r>
    <s v="COD - 414"/>
    <m/>
    <x v="122"/>
    <x v="6"/>
    <x v="1"/>
    <x v="0"/>
    <n v="4182"/>
    <n v="2"/>
    <n v="878.63999999999987"/>
    <n v="5062.6399999999994"/>
    <n v="1518.7919999999997"/>
    <m/>
    <m/>
    <m/>
    <m/>
    <m/>
  </r>
  <r>
    <s v="COD - 415"/>
    <m/>
    <x v="123"/>
    <x v="6"/>
    <x v="1"/>
    <x v="2"/>
    <n v="2351"/>
    <n v="8"/>
    <n v="495.39"/>
    <n v="2854.39"/>
    <n v="856.31699999999989"/>
    <m/>
    <m/>
    <m/>
    <m/>
    <m/>
  </r>
  <r>
    <s v="COD - 416"/>
    <m/>
    <x v="123"/>
    <x v="6"/>
    <x v="1"/>
    <x v="0"/>
    <n v="680"/>
    <n v="15"/>
    <n v="145.94999999999999"/>
    <n v="840.95"/>
    <n v="252.285"/>
    <m/>
    <m/>
    <m/>
    <m/>
    <m/>
  </r>
  <r>
    <s v="COD - 417"/>
    <m/>
    <x v="123"/>
    <x v="6"/>
    <x v="1"/>
    <x v="2"/>
    <n v="9936"/>
    <n v="35"/>
    <n v="2093.91"/>
    <n v="12064.91"/>
    <n v="3619.473"/>
    <m/>
    <m/>
    <m/>
    <m/>
    <m/>
  </r>
  <r>
    <s v="COD - 418"/>
    <m/>
    <x v="123"/>
    <x v="6"/>
    <x v="1"/>
    <x v="1"/>
    <n v="9410"/>
    <n v="37"/>
    <n v="1983.87"/>
    <n v="11430.869999999999"/>
    <n v="3429.2609999999995"/>
    <m/>
    <m/>
    <m/>
    <m/>
    <m/>
  </r>
  <r>
    <s v="COD - 419"/>
    <m/>
    <x v="124"/>
    <x v="6"/>
    <x v="1"/>
    <x v="0"/>
    <n v="475"/>
    <n v="32"/>
    <n v="106.47"/>
    <n v="613.47"/>
    <n v="184.041"/>
    <m/>
    <m/>
    <m/>
    <m/>
    <m/>
  </r>
  <r>
    <s v="COD - 420"/>
    <m/>
    <x v="124"/>
    <x v="6"/>
    <x v="1"/>
    <x v="2"/>
    <n v="8791"/>
    <n v="44"/>
    <n v="1855.35"/>
    <n v="10690.35"/>
    <n v="3207.105"/>
    <m/>
    <m/>
    <m/>
    <m/>
    <m/>
  </r>
  <r>
    <s v="COD - 421"/>
    <m/>
    <x v="124"/>
    <x v="6"/>
    <x v="1"/>
    <x v="0"/>
    <n v="3022"/>
    <n v="47"/>
    <n v="644.49"/>
    <n v="3713.49"/>
    <n v="1114.0469999999998"/>
    <m/>
    <m/>
    <m/>
    <m/>
    <m/>
  </r>
  <r>
    <s v="COD - 422"/>
    <m/>
    <x v="125"/>
    <x v="6"/>
    <x v="1"/>
    <x v="0"/>
    <n v="2032"/>
    <n v="41"/>
    <n v="435.33"/>
    <n v="2508.33"/>
    <n v="752.49899999999991"/>
    <m/>
    <m/>
    <m/>
    <m/>
    <m/>
  </r>
  <r>
    <s v="COD - 423"/>
    <m/>
    <x v="125"/>
    <x v="6"/>
    <x v="1"/>
    <x v="1"/>
    <n v="2032"/>
    <n v="41"/>
    <n v="435.33"/>
    <n v="2508.33"/>
    <n v="752.49899999999991"/>
    <m/>
    <m/>
    <m/>
    <m/>
    <m/>
  </r>
  <r>
    <s v="COD - 424"/>
    <m/>
    <x v="126"/>
    <x v="6"/>
    <x v="1"/>
    <x v="1"/>
    <n v="9581"/>
    <n v="2"/>
    <n v="2012.43"/>
    <n v="11595.43"/>
    <n v="3478.6289999999999"/>
    <m/>
    <m/>
    <m/>
    <m/>
    <m/>
  </r>
  <r>
    <s v="COD - 425"/>
    <m/>
    <x v="126"/>
    <x v="6"/>
    <x v="1"/>
    <x v="0"/>
    <n v="3667"/>
    <n v="1"/>
    <n v="770.28"/>
    <n v="4438.28"/>
    <n v="1331.4839999999999"/>
    <m/>
    <m/>
    <m/>
    <m/>
    <m/>
  </r>
  <r>
    <s v="COD - 426"/>
    <m/>
    <x v="127"/>
    <x v="6"/>
    <x v="1"/>
    <x v="0"/>
    <n v="2562"/>
    <n v="43"/>
    <n v="547.04999999999995"/>
    <n v="3152.05"/>
    <n v="945.61500000000001"/>
    <m/>
    <m/>
    <m/>
    <m/>
    <m/>
  </r>
  <r>
    <s v="COD - 427"/>
    <m/>
    <x v="127"/>
    <x v="6"/>
    <x v="1"/>
    <x v="0"/>
    <n v="6508"/>
    <n v="34"/>
    <n v="1373.82"/>
    <n v="7915.82"/>
    <n v="2374.7459999999996"/>
    <m/>
    <m/>
    <m/>
    <m/>
    <m/>
  </r>
  <r>
    <s v="COD - 428"/>
    <m/>
    <x v="127"/>
    <x v="6"/>
    <x v="1"/>
    <x v="0"/>
    <n v="1694"/>
    <n v="3"/>
    <n v="356.37"/>
    <n v="2053.37"/>
    <n v="616.01099999999997"/>
    <m/>
    <m/>
    <m/>
    <m/>
    <m/>
  </r>
  <r>
    <s v="COD - 429"/>
    <m/>
    <x v="127"/>
    <x v="6"/>
    <x v="1"/>
    <x v="0"/>
    <n v="3235"/>
    <n v="17"/>
    <n v="682.92000000000007"/>
    <n v="3934.92"/>
    <n v="1180.4759999999999"/>
    <m/>
    <m/>
    <m/>
    <m/>
    <m/>
  </r>
  <r>
    <s v="COD - 430"/>
    <m/>
    <x v="127"/>
    <x v="6"/>
    <x v="1"/>
    <x v="0"/>
    <n v="1582"/>
    <n v="28"/>
    <n v="338.09999999999997"/>
    <n v="1948.1"/>
    <n v="584.42999999999995"/>
    <m/>
    <m/>
    <m/>
    <m/>
    <m/>
  </r>
  <r>
    <s v="COD - 431"/>
    <m/>
    <x v="127"/>
    <x v="6"/>
    <x v="1"/>
    <x v="1"/>
    <n v="4589"/>
    <n v="11"/>
    <n v="965.99999999999989"/>
    <n v="5566"/>
    <n v="1669.8"/>
    <m/>
    <m/>
    <m/>
    <m/>
    <m/>
  </r>
  <r>
    <s v="COD - 432"/>
    <m/>
    <x v="128"/>
    <x v="6"/>
    <x v="1"/>
    <x v="2"/>
    <n v="1776"/>
    <n v="45"/>
    <n v="382.40999999999997"/>
    <n v="2203.41"/>
    <n v="661.02299999999991"/>
    <m/>
    <m/>
    <m/>
    <m/>
    <m/>
  </r>
  <r>
    <s v="COD - 433"/>
    <m/>
    <x v="128"/>
    <x v="6"/>
    <x v="1"/>
    <x v="0"/>
    <n v="6578"/>
    <n v="28"/>
    <n v="1387.26"/>
    <n v="7993.26"/>
    <n v="2397.9780000000001"/>
    <m/>
    <m/>
    <m/>
    <m/>
    <m/>
  </r>
  <r>
    <s v="COD - 434"/>
    <m/>
    <x v="129"/>
    <x v="6"/>
    <x v="1"/>
    <x v="1"/>
    <n v="4239"/>
    <n v="35"/>
    <n v="897.54"/>
    <n v="5171.54"/>
    <n v="1551.462"/>
    <m/>
    <m/>
    <m/>
    <m/>
    <m/>
  </r>
  <r>
    <s v="COD - 435"/>
    <m/>
    <x v="129"/>
    <x v="6"/>
    <x v="1"/>
    <x v="1"/>
    <n v="487"/>
    <n v="22"/>
    <n v="106.89"/>
    <n v="615.89"/>
    <n v="184.767"/>
    <m/>
    <m/>
    <m/>
    <m/>
    <m/>
  </r>
  <r>
    <s v="COD - 436"/>
    <m/>
    <x v="129"/>
    <x v="6"/>
    <x v="1"/>
    <x v="0"/>
    <n v="9169"/>
    <n v="26"/>
    <n v="1930.95"/>
    <n v="11125.95"/>
    <n v="3337.7850000000003"/>
    <m/>
    <m/>
    <m/>
    <m/>
    <m/>
  </r>
  <r>
    <s v="COD - 437"/>
    <m/>
    <x v="129"/>
    <x v="6"/>
    <x v="1"/>
    <x v="0"/>
    <n v="2535"/>
    <n v="24"/>
    <n v="537.39"/>
    <n v="3096.39"/>
    <n v="928.91699999999992"/>
    <m/>
    <m/>
    <m/>
    <m/>
    <m/>
  </r>
  <r>
    <s v="COD - 438"/>
    <m/>
    <x v="129"/>
    <x v="6"/>
    <x v="1"/>
    <x v="0"/>
    <n v="7778"/>
    <n v="7"/>
    <n v="1634.85"/>
    <n v="9419.85"/>
    <n v="2825.9549999999999"/>
    <m/>
    <m/>
    <m/>
    <m/>
    <m/>
  </r>
  <r>
    <s v="COD - 439"/>
    <m/>
    <x v="130"/>
    <x v="6"/>
    <x v="1"/>
    <x v="0"/>
    <n v="8844"/>
    <n v="31"/>
    <n v="1863.75"/>
    <n v="10738.75"/>
    <n v="3221.625"/>
    <m/>
    <m/>
    <m/>
    <m/>
    <m/>
  </r>
  <r>
    <s v="COD - 440"/>
    <m/>
    <x v="130"/>
    <x v="6"/>
    <x v="1"/>
    <x v="2"/>
    <n v="6460"/>
    <n v="46"/>
    <n v="1366.26"/>
    <n v="7872.26"/>
    <n v="2361.6779999999999"/>
    <m/>
    <m/>
    <m/>
    <m/>
    <m/>
  </r>
  <r>
    <s v="COD - 441"/>
    <m/>
    <x v="130"/>
    <x v="6"/>
    <x v="1"/>
    <x v="1"/>
    <n v="9356"/>
    <n v="25"/>
    <n v="1970.01"/>
    <n v="11351.01"/>
    <n v="3405.3029999999999"/>
    <m/>
    <m/>
    <m/>
    <m/>
    <m/>
  </r>
  <r>
    <s v="COD - 442"/>
    <m/>
    <x v="130"/>
    <x v="6"/>
    <x v="1"/>
    <x v="2"/>
    <n v="6699"/>
    <n v="49"/>
    <n v="1417.08"/>
    <n v="8165.08"/>
    <n v="2449.5239999999999"/>
    <m/>
    <m/>
    <m/>
    <m/>
    <m/>
  </r>
  <r>
    <s v="COD - 443"/>
    <m/>
    <x v="131"/>
    <x v="4"/>
    <x v="1"/>
    <x v="0"/>
    <n v="7761"/>
    <n v="48"/>
    <n v="1639.8899999999999"/>
    <n v="9448.89"/>
    <n v="2834.6669999999999"/>
    <m/>
    <m/>
    <m/>
    <m/>
    <m/>
  </r>
  <r>
    <s v="COD - 444"/>
    <m/>
    <x v="131"/>
    <x v="0"/>
    <x v="0"/>
    <x v="0"/>
    <n v="8813"/>
    <n v="14"/>
    <n v="1853.67"/>
    <n v="10680.67"/>
    <n v="3204.201"/>
    <m/>
    <m/>
    <m/>
    <m/>
    <m/>
  </r>
  <r>
    <s v="COD - 445"/>
    <m/>
    <x v="132"/>
    <x v="1"/>
    <x v="1"/>
    <x v="1"/>
    <n v="5379"/>
    <n v="18"/>
    <n v="1133.3699999999999"/>
    <n v="6530.37"/>
    <n v="1959.1109999999999"/>
    <m/>
    <m/>
    <m/>
    <m/>
    <m/>
  </r>
  <r>
    <s v="COD - 446"/>
    <m/>
    <x v="132"/>
    <x v="0"/>
    <x v="0"/>
    <x v="0"/>
    <n v="6667"/>
    <n v="35"/>
    <n v="1407.4199999999998"/>
    <n v="8109.42"/>
    <n v="2432.826"/>
    <m/>
    <m/>
    <m/>
    <m/>
    <m/>
  </r>
  <r>
    <s v="COD - 447"/>
    <m/>
    <x v="133"/>
    <x v="1"/>
    <x v="1"/>
    <x v="0"/>
    <n v="8350"/>
    <n v="34"/>
    <n v="1760.64"/>
    <n v="10144.64"/>
    <n v="3043.3919999999998"/>
    <m/>
    <m/>
    <m/>
    <m/>
    <m/>
  </r>
  <r>
    <s v="COD - 448"/>
    <m/>
    <x v="133"/>
    <x v="4"/>
    <x v="1"/>
    <x v="0"/>
    <n v="7392"/>
    <n v="31"/>
    <n v="1558.83"/>
    <n v="8981.83"/>
    <n v="2694.549"/>
    <m/>
    <m/>
    <m/>
    <m/>
    <m/>
  </r>
  <r>
    <s v="COD - 449"/>
    <m/>
    <x v="134"/>
    <x v="4"/>
    <x v="1"/>
    <x v="0"/>
    <n v="480"/>
    <n v="44"/>
    <n v="110.03999999999999"/>
    <n v="634.04"/>
    <n v="190.21199999999999"/>
    <m/>
    <m/>
    <m/>
    <m/>
    <m/>
  </r>
  <r>
    <s v="COD - 450"/>
    <m/>
    <x v="135"/>
    <x v="2"/>
    <x v="0"/>
    <x v="2"/>
    <n v="4835"/>
    <n v="41"/>
    <n v="1023.9599999999999"/>
    <n v="5899.96"/>
    <n v="1769.9880000000001"/>
    <m/>
    <m/>
    <m/>
    <m/>
    <m/>
  </r>
  <r>
    <s v="COD - 451"/>
    <m/>
    <x v="135"/>
    <x v="4"/>
    <x v="1"/>
    <x v="2"/>
    <n v="7557"/>
    <n v="14"/>
    <n v="1589.91"/>
    <n v="9160.91"/>
    <n v="2748.2729999999997"/>
    <m/>
    <m/>
    <m/>
    <m/>
    <m/>
  </r>
  <r>
    <s v="COD - 452"/>
    <m/>
    <x v="135"/>
    <x v="6"/>
    <x v="1"/>
    <x v="2"/>
    <n v="8943"/>
    <n v="8"/>
    <n v="1879.71"/>
    <n v="10830.71"/>
    <n v="3249.2129999999997"/>
    <m/>
    <m/>
    <m/>
    <m/>
    <m/>
  </r>
  <r>
    <s v="COD - 453"/>
    <m/>
    <x v="136"/>
    <x v="4"/>
    <x v="1"/>
    <x v="1"/>
    <n v="264"/>
    <n v="45"/>
    <n v="64.89"/>
    <n v="373.89"/>
    <n v="112.16699999999999"/>
    <m/>
    <m/>
    <m/>
    <m/>
    <m/>
  </r>
  <r>
    <s v="COD - 454"/>
    <m/>
    <x v="136"/>
    <x v="5"/>
    <x v="0"/>
    <x v="0"/>
    <n v="423"/>
    <n v="29"/>
    <n v="94.92"/>
    <n v="546.91999999999996"/>
    <n v="164.07599999999999"/>
    <m/>
    <m/>
    <m/>
    <m/>
    <m/>
  </r>
  <r>
    <s v="COD - 455"/>
    <m/>
    <x v="137"/>
    <x v="1"/>
    <x v="1"/>
    <x v="0"/>
    <n v="3406"/>
    <n v="38"/>
    <n v="723.24"/>
    <n v="4167.24"/>
    <n v="1250.1719999999998"/>
    <m/>
    <m/>
    <m/>
    <m/>
    <m/>
  </r>
  <r>
    <s v="COD - 456"/>
    <m/>
    <x v="137"/>
    <x v="6"/>
    <x v="1"/>
    <x v="0"/>
    <n v="5753"/>
    <n v="3"/>
    <n v="1208.76"/>
    <n v="6964.76"/>
    <n v="2089.4279999999999"/>
    <m/>
    <m/>
    <m/>
    <m/>
    <m/>
  </r>
  <r>
    <s v="COD - 457"/>
    <m/>
    <x v="138"/>
    <x v="4"/>
    <x v="1"/>
    <x v="1"/>
    <n v="1410"/>
    <n v="11"/>
    <n v="298.40999999999997"/>
    <n v="1719.4099999999999"/>
    <n v="515.82299999999998"/>
    <m/>
    <m/>
    <m/>
    <m/>
    <m/>
  </r>
  <r>
    <s v="COD - 458"/>
    <m/>
    <x v="138"/>
    <x v="8"/>
    <x v="1"/>
    <x v="0"/>
    <n v="9646"/>
    <n v="47"/>
    <n v="2035.5299999999997"/>
    <n v="11728.529999999999"/>
    <n v="3518.5589999999997"/>
    <m/>
    <m/>
    <m/>
    <m/>
    <m/>
  </r>
  <r>
    <s v="COD - 459"/>
    <m/>
    <x v="139"/>
    <x v="0"/>
    <x v="0"/>
    <x v="2"/>
    <n v="3701"/>
    <n v="49"/>
    <n v="787.49999999999989"/>
    <n v="4537.5"/>
    <n v="1361.25"/>
    <m/>
    <m/>
    <m/>
    <m/>
    <m/>
  </r>
  <r>
    <s v="COD - 460"/>
    <m/>
    <x v="139"/>
    <x v="0"/>
    <x v="0"/>
    <x v="0"/>
    <n v="1747"/>
    <n v="25"/>
    <n v="372.12"/>
    <n v="2144.12"/>
    <n v="643.23599999999999"/>
    <m/>
    <m/>
    <m/>
    <m/>
    <m/>
  </r>
  <r>
    <s v="COD - 461"/>
    <m/>
    <x v="140"/>
    <x v="1"/>
    <x v="1"/>
    <x v="0"/>
    <n v="1630"/>
    <n v="22"/>
    <n v="346.92"/>
    <n v="1998.92"/>
    <n v="599.67600000000004"/>
    <m/>
    <m/>
    <m/>
    <m/>
    <m/>
  </r>
  <r>
    <s v="COD - 462"/>
    <m/>
    <x v="140"/>
    <x v="4"/>
    <x v="1"/>
    <x v="0"/>
    <n v="8683"/>
    <n v="28"/>
    <n v="1829.31"/>
    <n v="10540.31"/>
    <n v="3162.0929999999998"/>
    <m/>
    <m/>
    <m/>
    <m/>
    <m/>
  </r>
  <r>
    <s v="COD - 463"/>
    <m/>
    <x v="140"/>
    <x v="3"/>
    <x v="0"/>
    <x v="0"/>
    <n v="2800"/>
    <n v="11"/>
    <n v="590.30999999999995"/>
    <n v="3401.31"/>
    <n v="1020.3929999999999"/>
    <m/>
    <m/>
    <m/>
    <m/>
    <m/>
  </r>
  <r>
    <s v="COD - 464"/>
    <m/>
    <x v="140"/>
    <x v="8"/>
    <x v="1"/>
    <x v="1"/>
    <n v="9356"/>
    <n v="8"/>
    <n v="1966.44"/>
    <n v="11330.44"/>
    <n v="3399.1320000000001"/>
    <m/>
    <m/>
    <m/>
    <m/>
    <m/>
  </r>
  <r>
    <s v="COD - 465"/>
    <m/>
    <x v="141"/>
    <x v="1"/>
    <x v="1"/>
    <x v="2"/>
    <n v="169"/>
    <n v="5"/>
    <n v="36.54"/>
    <n v="210.54"/>
    <n v="63.161999999999992"/>
    <m/>
    <m/>
    <m/>
    <m/>
    <m/>
  </r>
  <r>
    <s v="COD - 466"/>
    <m/>
    <x v="142"/>
    <x v="4"/>
    <x v="1"/>
    <x v="1"/>
    <n v="278"/>
    <n v="22"/>
    <n v="62.999999999999993"/>
    <n v="363"/>
    <n v="108.89999999999999"/>
    <m/>
    <m/>
    <m/>
    <m/>
    <m/>
  </r>
  <r>
    <s v="COD - 467"/>
    <m/>
    <x v="142"/>
    <x v="0"/>
    <x v="0"/>
    <x v="2"/>
    <n v="6563"/>
    <n v="35"/>
    <n v="1385.58"/>
    <n v="7983.58"/>
    <n v="2395.0740000000001"/>
    <m/>
    <m/>
    <m/>
    <m/>
    <m/>
  </r>
  <r>
    <s v="COD - 468"/>
    <m/>
    <x v="142"/>
    <x v="3"/>
    <x v="0"/>
    <x v="2"/>
    <n v="6867"/>
    <n v="3"/>
    <n v="1442.7"/>
    <n v="8312.7000000000007"/>
    <n v="2493.81"/>
    <m/>
    <m/>
    <m/>
    <m/>
    <m/>
  </r>
  <r>
    <s v="COD - 469"/>
    <m/>
    <x v="142"/>
    <x v="0"/>
    <x v="0"/>
    <x v="2"/>
    <n v="2470"/>
    <n v="37"/>
    <n v="526.46999999999991"/>
    <n v="3033.47"/>
    <n v="910.04099999999994"/>
    <m/>
    <m/>
    <m/>
    <m/>
    <m/>
  </r>
  <r>
    <s v="COD - 470"/>
    <m/>
    <x v="143"/>
    <x v="6"/>
    <x v="1"/>
    <x v="0"/>
    <n v="9339"/>
    <n v="23"/>
    <n v="1966.0199999999998"/>
    <n v="11328.02"/>
    <n v="3398.4059999999999"/>
    <m/>
    <m/>
    <m/>
    <m/>
    <m/>
  </r>
  <r>
    <s v="COD - 471"/>
    <m/>
    <x v="143"/>
    <x v="6"/>
    <x v="1"/>
    <x v="0"/>
    <n v="2493"/>
    <n v="8"/>
    <n v="525.20999999999992"/>
    <n v="3026.21"/>
    <n v="907.86299999999994"/>
    <m/>
    <m/>
    <m/>
    <m/>
    <m/>
  </r>
  <r>
    <s v="COD - 472"/>
    <m/>
    <x v="144"/>
    <x v="5"/>
    <x v="0"/>
    <x v="0"/>
    <n v="5412"/>
    <n v="42"/>
    <n v="1145.3399999999999"/>
    <n v="6599.34"/>
    <n v="1979.8019999999999"/>
    <m/>
    <m/>
    <m/>
    <m/>
    <m/>
  </r>
  <r>
    <s v="COD - 473"/>
    <m/>
    <x v="144"/>
    <x v="4"/>
    <x v="1"/>
    <x v="2"/>
    <n v="3883"/>
    <n v="48"/>
    <n v="825.51"/>
    <n v="4756.51"/>
    <n v="1426.953"/>
    <m/>
    <m/>
    <m/>
    <m/>
    <m/>
  </r>
  <r>
    <s v="COD - 474"/>
    <m/>
    <x v="144"/>
    <x v="8"/>
    <x v="1"/>
    <x v="0"/>
    <n v="1323"/>
    <n v="2"/>
    <n v="278.25"/>
    <n v="1603.25"/>
    <n v="480.97499999999997"/>
    <m/>
    <m/>
    <m/>
    <m/>
    <m/>
  </r>
  <r>
    <s v="COD - 475"/>
    <m/>
    <x v="144"/>
    <x v="3"/>
    <x v="0"/>
    <x v="2"/>
    <n v="2043"/>
    <n v="49"/>
    <n v="439.32"/>
    <n v="2531.3200000000002"/>
    <n v="759.39600000000007"/>
    <m/>
    <m/>
    <m/>
    <m/>
    <m/>
  </r>
  <r>
    <s v="COD - 476"/>
    <m/>
    <x v="144"/>
    <x v="6"/>
    <x v="1"/>
    <x v="2"/>
    <n v="9729"/>
    <n v="1"/>
    <n v="2043.3"/>
    <n v="11773.3"/>
    <n v="3531.99"/>
    <m/>
    <m/>
    <m/>
    <m/>
    <m/>
  </r>
  <r>
    <s v="COD - 477"/>
    <m/>
    <x v="145"/>
    <x v="8"/>
    <x v="1"/>
    <x v="2"/>
    <n v="8723"/>
    <n v="16"/>
    <n v="1835.1899999999998"/>
    <n v="10574.19"/>
    <n v="3172.2570000000001"/>
    <m/>
    <m/>
    <m/>
    <m/>
    <m/>
  </r>
  <r>
    <s v="COD - 478"/>
    <m/>
    <x v="145"/>
    <x v="0"/>
    <x v="0"/>
    <x v="0"/>
    <n v="8804"/>
    <n v="21"/>
    <n v="1853.25"/>
    <n v="10678.25"/>
    <n v="3203.4749999999999"/>
    <m/>
    <m/>
    <m/>
    <m/>
    <m/>
  </r>
  <r>
    <s v="COD - 479"/>
    <m/>
    <x v="146"/>
    <x v="0"/>
    <x v="0"/>
    <x v="0"/>
    <n v="6464"/>
    <n v="42"/>
    <n v="1366.26"/>
    <n v="7872.26"/>
    <n v="2361.6779999999999"/>
    <m/>
    <m/>
    <m/>
    <m/>
    <m/>
  </r>
  <r>
    <s v="COD - 480"/>
    <m/>
    <x v="146"/>
    <x v="0"/>
    <x v="0"/>
    <x v="0"/>
    <n v="1474"/>
    <n v="15"/>
    <n v="312.68999999999994"/>
    <n v="1801.69"/>
    <n v="540.50699999999995"/>
    <m/>
    <m/>
    <m/>
    <m/>
    <m/>
  </r>
  <r>
    <s v="COD - 481"/>
    <m/>
    <x v="147"/>
    <x v="3"/>
    <x v="0"/>
    <x v="0"/>
    <n v="4349"/>
    <n v="12"/>
    <n v="915.81"/>
    <n v="5276.8099999999995"/>
    <n v="1583.0429999999999"/>
    <m/>
    <m/>
    <m/>
    <m/>
    <m/>
  </r>
  <r>
    <s v="COD - 482"/>
    <m/>
    <x v="147"/>
    <x v="0"/>
    <x v="0"/>
    <x v="2"/>
    <n v="4679"/>
    <n v="19"/>
    <n v="986.57999999999993"/>
    <n v="5684.58"/>
    <n v="1705.374"/>
    <m/>
    <m/>
    <m/>
    <m/>
    <m/>
  </r>
  <r>
    <s v="COD - 483"/>
    <m/>
    <x v="148"/>
    <x v="7"/>
    <x v="0"/>
    <x v="0"/>
    <n v="6318"/>
    <n v="30"/>
    <n v="1333.08"/>
    <n v="7681.08"/>
    <n v="2304.3240000000001"/>
    <m/>
    <m/>
    <m/>
    <m/>
    <m/>
  </r>
  <r>
    <s v="COD - 484"/>
    <m/>
    <x v="148"/>
    <x v="4"/>
    <x v="1"/>
    <x v="0"/>
    <n v="5770"/>
    <n v="6"/>
    <n v="1212.96"/>
    <n v="6988.96"/>
    <n v="2096.6880000000001"/>
    <m/>
    <m/>
    <m/>
    <m/>
    <m/>
  </r>
  <r>
    <s v="COD - 485"/>
    <m/>
    <x v="149"/>
    <x v="3"/>
    <x v="0"/>
    <x v="0"/>
    <n v="1996"/>
    <n v="27"/>
    <n v="424.83"/>
    <n v="2447.83"/>
    <n v="734.34899999999993"/>
    <m/>
    <m/>
    <m/>
    <m/>
    <m/>
  </r>
  <r>
    <s v="COD - 486"/>
    <m/>
    <x v="150"/>
    <x v="0"/>
    <x v="0"/>
    <x v="0"/>
    <n v="413"/>
    <n v="41"/>
    <n v="95.339999999999989"/>
    <n v="549.34"/>
    <n v="164.80199999999999"/>
    <m/>
    <m/>
    <m/>
    <m/>
    <m/>
  </r>
  <r>
    <s v="COD - 487"/>
    <m/>
    <x v="150"/>
    <x v="4"/>
    <x v="1"/>
    <x v="0"/>
    <n v="1193"/>
    <n v="4"/>
    <n v="251.37"/>
    <n v="1448.37"/>
    <n v="434.51099999999997"/>
    <m/>
    <m/>
    <m/>
    <m/>
    <m/>
  </r>
  <r>
    <s v="COD - 488"/>
    <m/>
    <x v="150"/>
    <x v="4"/>
    <x v="1"/>
    <x v="0"/>
    <n v="2715"/>
    <n v="30"/>
    <n v="576.44999999999993"/>
    <n v="3321.45"/>
    <n v="996.43499999999995"/>
    <m/>
    <m/>
    <m/>
    <m/>
    <m/>
  </r>
  <r>
    <s v="COD - 489"/>
    <m/>
    <x v="150"/>
    <x v="5"/>
    <x v="0"/>
    <x v="2"/>
    <n v="6889"/>
    <n v="34"/>
    <n v="1453.8300000000002"/>
    <n v="8376.83"/>
    <n v="2513.049"/>
    <m/>
    <m/>
    <m/>
    <m/>
    <m/>
  </r>
  <r>
    <s v="COD - 490"/>
    <m/>
    <x v="150"/>
    <x v="7"/>
    <x v="0"/>
    <x v="1"/>
    <n v="4828"/>
    <n v="50"/>
    <n v="1024.3800000000001"/>
    <n v="5902.38"/>
    <n v="1770.7139999999999"/>
    <m/>
    <m/>
    <m/>
    <m/>
    <m/>
  </r>
  <r>
    <s v="COD - 491"/>
    <m/>
    <x v="150"/>
    <x v="5"/>
    <x v="0"/>
    <x v="0"/>
    <n v="1628"/>
    <n v="16"/>
    <n v="345.24"/>
    <n v="1989.24"/>
    <n v="596.77199999999993"/>
    <m/>
    <m/>
    <m/>
    <m/>
    <m/>
  </r>
  <r>
    <s v="COD - 492"/>
    <m/>
    <x v="150"/>
    <x v="7"/>
    <x v="0"/>
    <x v="2"/>
    <n v="6597"/>
    <n v="31"/>
    <n v="1391.8799999999999"/>
    <n v="8019.88"/>
    <n v="2405.9639999999999"/>
    <m/>
    <m/>
    <m/>
    <m/>
    <m/>
  </r>
  <r>
    <s v="COD - 493"/>
    <m/>
    <x v="151"/>
    <x v="5"/>
    <x v="0"/>
    <x v="0"/>
    <n v="8587"/>
    <n v="31"/>
    <n v="1809.78"/>
    <n v="10427.780000000001"/>
    <n v="3128.3340000000003"/>
    <m/>
    <m/>
    <m/>
    <m/>
    <m/>
  </r>
  <r>
    <s v="COD - 494"/>
    <m/>
    <x v="151"/>
    <x v="7"/>
    <x v="0"/>
    <x v="0"/>
    <n v="1740"/>
    <n v="26"/>
    <n v="370.85999999999996"/>
    <n v="2136.86"/>
    <n v="641.05799999999999"/>
    <m/>
    <m/>
    <m/>
    <m/>
    <m/>
  </r>
  <r>
    <s v="COD - 495"/>
    <m/>
    <x v="151"/>
    <x v="0"/>
    <x v="0"/>
    <x v="2"/>
    <n v="5600"/>
    <n v="5"/>
    <n v="1177.05"/>
    <n v="6782.05"/>
    <n v="2034.615"/>
    <m/>
    <m/>
    <m/>
    <m/>
    <m/>
  </r>
  <r>
    <s v="COD - 496"/>
    <m/>
    <x v="151"/>
    <x v="4"/>
    <x v="1"/>
    <x v="0"/>
    <n v="6633"/>
    <n v="35"/>
    <n v="1400.2799999999997"/>
    <n v="8068.28"/>
    <n v="2420.4839999999999"/>
    <m/>
    <m/>
    <m/>
    <m/>
    <m/>
  </r>
  <r>
    <s v="COD - 497"/>
    <m/>
    <x v="152"/>
    <x v="5"/>
    <x v="0"/>
    <x v="0"/>
    <n v="9484"/>
    <n v="33"/>
    <n v="1998.57"/>
    <n v="11515.57"/>
    <n v="3454.6709999999998"/>
    <m/>
    <m/>
    <m/>
    <m/>
    <m/>
  </r>
  <r>
    <s v="COD - 498"/>
    <m/>
    <x v="152"/>
    <x v="0"/>
    <x v="0"/>
    <x v="0"/>
    <n v="6721"/>
    <n v="43"/>
    <n v="1420.4399999999998"/>
    <n v="8184.44"/>
    <n v="2455.3319999999999"/>
    <m/>
    <m/>
    <m/>
    <m/>
    <m/>
  </r>
  <r>
    <s v="COD - 499"/>
    <m/>
    <x v="153"/>
    <x v="8"/>
    <x v="1"/>
    <x v="1"/>
    <n v="8316"/>
    <n v="22"/>
    <n v="1750.9799999999998"/>
    <n v="10088.98"/>
    <n v="3026.694"/>
    <m/>
    <m/>
    <m/>
    <m/>
    <m/>
  </r>
  <r>
    <s v="COD - 500"/>
    <m/>
    <x v="153"/>
    <x v="4"/>
    <x v="1"/>
    <x v="0"/>
    <n v="6910"/>
    <n v="40"/>
    <n v="1459.5"/>
    <n v="8409.5"/>
    <n v="2522.85"/>
    <m/>
    <m/>
    <m/>
    <m/>
    <m/>
  </r>
  <r>
    <s v="COD - 501"/>
    <m/>
    <x v="153"/>
    <x v="6"/>
    <x v="1"/>
    <x v="0"/>
    <n v="5315"/>
    <n v="33"/>
    <n v="1123.08"/>
    <n v="6471.08"/>
    <n v="1941.3239999999998"/>
    <m/>
    <m/>
    <m/>
    <m/>
    <m/>
  </r>
  <r>
    <s v="COD - 502"/>
    <m/>
    <x v="153"/>
    <x v="7"/>
    <x v="0"/>
    <x v="0"/>
    <n v="8125"/>
    <n v="12"/>
    <n v="1708.77"/>
    <n v="9845.77"/>
    <n v="2953.7310000000002"/>
    <m/>
    <m/>
    <m/>
    <m/>
    <m/>
  </r>
  <r>
    <s v="COD - 503"/>
    <m/>
    <x v="153"/>
    <x v="5"/>
    <x v="0"/>
    <x v="1"/>
    <n v="8079"/>
    <n v="13"/>
    <n v="1699.32"/>
    <n v="9791.32"/>
    <n v="2937.3959999999997"/>
    <m/>
    <m/>
    <m/>
    <m/>
    <m/>
  </r>
  <r>
    <s v="COD - 504"/>
    <m/>
    <x v="153"/>
    <x v="1"/>
    <x v="1"/>
    <x v="1"/>
    <n v="9093"/>
    <n v="6"/>
    <n v="1910.79"/>
    <n v="11009.79"/>
    <n v="3302.9370000000004"/>
    <m/>
    <m/>
    <m/>
    <m/>
    <m/>
  </r>
  <r>
    <s v="COD - 505"/>
    <m/>
    <x v="154"/>
    <x v="4"/>
    <x v="1"/>
    <x v="1"/>
    <n v="6572"/>
    <n v="18"/>
    <n v="1383.8999999999999"/>
    <n v="7973.9"/>
    <n v="2392.1699999999996"/>
    <m/>
    <m/>
    <m/>
    <m/>
    <m/>
  </r>
  <r>
    <s v="COD - 506"/>
    <m/>
    <x v="154"/>
    <x v="0"/>
    <x v="0"/>
    <x v="1"/>
    <n v="1945"/>
    <n v="42"/>
    <n v="417.27"/>
    <n v="2404.27"/>
    <n v="721.28099999999995"/>
    <m/>
    <m/>
    <m/>
    <m/>
    <m/>
  </r>
  <r>
    <s v="COD - 507"/>
    <m/>
    <x v="154"/>
    <x v="4"/>
    <x v="1"/>
    <x v="0"/>
    <n v="6008"/>
    <n v="43"/>
    <n v="1270.71"/>
    <n v="7321.71"/>
    <n v="2196.5129999999999"/>
    <m/>
    <m/>
    <m/>
    <m/>
    <m/>
  </r>
  <r>
    <s v="COD - 508"/>
    <m/>
    <x v="155"/>
    <x v="7"/>
    <x v="0"/>
    <x v="2"/>
    <n v="154"/>
    <n v="14"/>
    <n v="35.279999999999994"/>
    <n v="203.28"/>
    <n v="60.983999999999995"/>
    <m/>
    <m/>
    <m/>
    <m/>
    <m/>
  </r>
  <r>
    <s v="COD - 509"/>
    <m/>
    <x v="155"/>
    <x v="0"/>
    <x v="0"/>
    <x v="2"/>
    <n v="5555"/>
    <n v="39"/>
    <n v="1174.74"/>
    <n v="6768.74"/>
    <n v="2030.6219999999998"/>
    <m/>
    <m/>
    <m/>
    <m/>
    <m/>
  </r>
  <r>
    <s v="COD - 510"/>
    <m/>
    <x v="155"/>
    <x v="1"/>
    <x v="1"/>
    <x v="0"/>
    <n v="7848"/>
    <n v="25"/>
    <n v="1653.33"/>
    <n v="9526.33"/>
    <n v="2857.8989999999999"/>
    <m/>
    <m/>
    <m/>
    <m/>
    <m/>
  </r>
  <r>
    <s v="COD - 511"/>
    <m/>
    <x v="155"/>
    <x v="1"/>
    <x v="1"/>
    <x v="0"/>
    <n v="6558"/>
    <n v="8"/>
    <n v="1378.86"/>
    <n v="7944.86"/>
    <n v="2383.4579999999996"/>
    <m/>
    <m/>
    <m/>
    <m/>
    <m/>
  </r>
  <r>
    <s v="COD - 512"/>
    <m/>
    <x v="156"/>
    <x v="3"/>
    <x v="0"/>
    <x v="0"/>
    <n v="5902"/>
    <n v="48"/>
    <n v="1249.4999999999998"/>
    <n v="7199.5"/>
    <n v="2159.85"/>
    <m/>
    <m/>
    <m/>
    <m/>
    <m/>
  </r>
  <r>
    <s v="COD - 513"/>
    <m/>
    <x v="156"/>
    <x v="8"/>
    <x v="1"/>
    <x v="1"/>
    <n v="1278"/>
    <n v="14"/>
    <n v="271.32"/>
    <n v="1563.32"/>
    <n v="468.99599999999998"/>
    <m/>
    <m/>
    <m/>
    <m/>
    <m/>
  </r>
  <r>
    <s v="COD - 514"/>
    <m/>
    <x v="157"/>
    <x v="7"/>
    <x v="0"/>
    <x v="1"/>
    <n v="4129"/>
    <n v="3"/>
    <n v="867.71999999999991"/>
    <n v="4999.72"/>
    <n v="1499.9159999999999"/>
    <m/>
    <m/>
    <m/>
    <m/>
    <m/>
  </r>
  <r>
    <s v="COD - 515"/>
    <m/>
    <x v="157"/>
    <x v="6"/>
    <x v="1"/>
    <x v="0"/>
    <n v="4294"/>
    <n v="22"/>
    <n v="906.36"/>
    <n v="5222.3599999999997"/>
    <n v="1566.7079999999999"/>
    <m/>
    <m/>
    <m/>
    <m/>
    <m/>
  </r>
  <r>
    <s v="COD - 516"/>
    <m/>
    <x v="157"/>
    <x v="3"/>
    <x v="0"/>
    <x v="0"/>
    <n v="8550"/>
    <n v="9"/>
    <n v="1797.39"/>
    <n v="10356.39"/>
    <n v="3106.9169999999999"/>
    <m/>
    <m/>
    <m/>
    <m/>
    <m/>
  </r>
  <r>
    <s v="COD - 517"/>
    <m/>
    <x v="157"/>
    <x v="4"/>
    <x v="1"/>
    <x v="0"/>
    <n v="9081"/>
    <n v="48"/>
    <n v="1917.09"/>
    <n v="11046.09"/>
    <n v="3313.8269999999998"/>
    <m/>
    <m/>
    <m/>
    <m/>
    <m/>
  </r>
  <r>
    <s v="COD - 518"/>
    <m/>
    <x v="158"/>
    <x v="5"/>
    <x v="0"/>
    <x v="0"/>
    <n v="4004"/>
    <n v="31"/>
    <n v="847.34999999999991"/>
    <n v="4882.3500000000004"/>
    <n v="1464.7050000000002"/>
    <m/>
    <m/>
    <m/>
    <m/>
    <m/>
  </r>
  <r>
    <s v="COD - 519"/>
    <m/>
    <x v="158"/>
    <x v="7"/>
    <x v="0"/>
    <x v="0"/>
    <n v="9580"/>
    <n v="20"/>
    <n v="2016"/>
    <n v="11616"/>
    <n v="3484.7999999999997"/>
    <m/>
    <m/>
    <m/>
    <m/>
    <m/>
  </r>
  <r>
    <s v="COD - 520"/>
    <m/>
    <x v="159"/>
    <x v="4"/>
    <x v="1"/>
    <x v="2"/>
    <n v="1078"/>
    <n v="26"/>
    <n v="231.84"/>
    <n v="1335.84"/>
    <n v="400.75199999999995"/>
    <m/>
    <m/>
    <m/>
    <m/>
    <m/>
  </r>
  <r>
    <s v="COD - 521"/>
    <m/>
    <x v="159"/>
    <x v="4"/>
    <x v="1"/>
    <x v="0"/>
    <n v="6118"/>
    <n v="33"/>
    <n v="1291.71"/>
    <n v="7442.71"/>
    <n v="2232.8130000000001"/>
    <m/>
    <m/>
    <m/>
    <m/>
    <m/>
  </r>
  <r>
    <s v="COD - 522"/>
    <m/>
    <x v="159"/>
    <x v="3"/>
    <x v="0"/>
    <x v="1"/>
    <n v="4840"/>
    <n v="39"/>
    <n v="1024.5899999999999"/>
    <n v="5903.59"/>
    <n v="1771.077"/>
    <m/>
    <m/>
    <m/>
    <m/>
    <m/>
  </r>
  <r>
    <s v="COD - 523"/>
    <m/>
    <x v="160"/>
    <x v="2"/>
    <x v="0"/>
    <x v="0"/>
    <n v="2057"/>
    <n v="2"/>
    <n v="432.39"/>
    <n v="2491.39"/>
    <n v="747.41699999999992"/>
    <m/>
    <m/>
    <m/>
    <m/>
    <m/>
  </r>
  <r>
    <s v="COD - 524"/>
    <m/>
    <x v="160"/>
    <x v="7"/>
    <x v="0"/>
    <x v="1"/>
    <n v="5007"/>
    <n v="12"/>
    <n v="1053.99"/>
    <n v="6072.99"/>
    <n v="1821.8969999999999"/>
    <m/>
    <m/>
    <m/>
    <m/>
    <m/>
  </r>
  <r>
    <s v="COD - 525"/>
    <m/>
    <x v="160"/>
    <x v="5"/>
    <x v="0"/>
    <x v="0"/>
    <n v="5048"/>
    <n v="36"/>
    <n v="1067.6399999999999"/>
    <n v="6151.6399999999994"/>
    <n v="1845.4919999999997"/>
    <m/>
    <m/>
    <m/>
    <m/>
    <m/>
  </r>
  <r>
    <s v="COD - 526"/>
    <m/>
    <x v="160"/>
    <x v="7"/>
    <x v="0"/>
    <x v="1"/>
    <n v="9744"/>
    <n v="5"/>
    <n v="2047.29"/>
    <n v="11796.29"/>
    <n v="3538.8870000000002"/>
    <m/>
    <m/>
    <m/>
    <m/>
    <m/>
  </r>
  <r>
    <s v="COD - 527"/>
    <m/>
    <x v="160"/>
    <x v="8"/>
    <x v="1"/>
    <x v="2"/>
    <n v="611"/>
    <n v="4"/>
    <n v="129.15"/>
    <n v="744.15"/>
    <n v="223.24499999999998"/>
    <m/>
    <m/>
    <m/>
    <m/>
    <m/>
  </r>
  <r>
    <s v="COD - 528"/>
    <m/>
    <x v="161"/>
    <x v="0"/>
    <x v="0"/>
    <x v="0"/>
    <n v="9148"/>
    <n v="42"/>
    <n v="1929.8999999999999"/>
    <n v="11119.9"/>
    <n v="3335.97"/>
    <m/>
    <m/>
    <m/>
    <m/>
    <m/>
  </r>
  <r>
    <s v="COD - 529"/>
    <m/>
    <x v="161"/>
    <x v="0"/>
    <x v="0"/>
    <x v="0"/>
    <n v="758"/>
    <n v="1"/>
    <n v="159.39000000000001"/>
    <n v="918.39"/>
    <n v="275.517"/>
    <m/>
    <m/>
    <m/>
    <m/>
    <m/>
  </r>
  <r>
    <s v="COD - 530"/>
    <m/>
    <x v="162"/>
    <x v="5"/>
    <x v="0"/>
    <x v="1"/>
    <n v="262"/>
    <n v="43"/>
    <n v="64.05"/>
    <n v="369.05"/>
    <n v="110.715"/>
    <m/>
    <m/>
    <m/>
    <m/>
    <m/>
  </r>
  <r>
    <s v="COD - 531"/>
    <m/>
    <x v="162"/>
    <x v="7"/>
    <x v="0"/>
    <x v="2"/>
    <n v="8886"/>
    <n v="41"/>
    <n v="1874.6699999999998"/>
    <n v="10801.67"/>
    <n v="3240.5009999999997"/>
    <m/>
    <m/>
    <m/>
    <m/>
    <m/>
  </r>
  <r>
    <s v="COD - 532"/>
    <m/>
    <x v="162"/>
    <x v="2"/>
    <x v="0"/>
    <x v="2"/>
    <n v="9074"/>
    <n v="7"/>
    <n v="1907.01"/>
    <n v="10988.01"/>
    <n v="3296.4029999999998"/>
    <m/>
    <m/>
    <m/>
    <m/>
    <m/>
  </r>
  <r>
    <s v="COD - 533"/>
    <m/>
    <x v="163"/>
    <x v="0"/>
    <x v="0"/>
    <x v="0"/>
    <n v="6031"/>
    <n v="34"/>
    <n v="1273.6500000000001"/>
    <n v="7338.65"/>
    <n v="2201.5949999999998"/>
    <m/>
    <m/>
    <m/>
    <m/>
    <m/>
  </r>
  <r>
    <s v="COD - 534"/>
    <m/>
    <x v="164"/>
    <x v="4"/>
    <x v="1"/>
    <x v="2"/>
    <n v="5160"/>
    <n v="7"/>
    <n v="1085.07"/>
    <n v="6252.07"/>
    <n v="1875.6209999999999"/>
    <m/>
    <m/>
    <m/>
    <m/>
    <m/>
  </r>
  <r>
    <s v="COD - 535"/>
    <m/>
    <x v="165"/>
    <x v="8"/>
    <x v="1"/>
    <x v="0"/>
    <n v="7208"/>
    <n v="49"/>
    <n v="1523.9699999999998"/>
    <n v="8780.9699999999993"/>
    <n v="2634.2909999999997"/>
    <m/>
    <m/>
    <m/>
    <m/>
    <m/>
  </r>
  <r>
    <s v="COD - 536"/>
    <m/>
    <x v="165"/>
    <x v="1"/>
    <x v="1"/>
    <x v="0"/>
    <n v="4926"/>
    <n v="11"/>
    <n v="1036.77"/>
    <n v="5973.77"/>
    <n v="1792.1310000000001"/>
    <m/>
    <m/>
    <m/>
    <m/>
    <m/>
  </r>
  <r>
    <s v="COD - 537"/>
    <m/>
    <x v="165"/>
    <x v="0"/>
    <x v="0"/>
    <x v="0"/>
    <n v="1166"/>
    <n v="8"/>
    <n v="246.54"/>
    <n v="1420.54"/>
    <n v="426.16199999999998"/>
    <m/>
    <m/>
    <m/>
    <m/>
    <m/>
  </r>
  <r>
    <s v="COD - 538"/>
    <m/>
    <x v="166"/>
    <x v="3"/>
    <x v="0"/>
    <x v="0"/>
    <n v="8645"/>
    <n v="32"/>
    <n v="1822.17"/>
    <n v="10499.17"/>
    <n v="3149.7509999999997"/>
    <m/>
    <m/>
    <m/>
    <m/>
    <m/>
  </r>
  <r>
    <s v="COD - 539"/>
    <m/>
    <x v="166"/>
    <x v="0"/>
    <x v="0"/>
    <x v="0"/>
    <n v="2632"/>
    <n v="43"/>
    <n v="561.75"/>
    <n v="3236.75"/>
    <n v="971.02499999999998"/>
    <m/>
    <m/>
    <m/>
    <m/>
    <m/>
  </r>
  <r>
    <s v="COD - 540"/>
    <m/>
    <x v="166"/>
    <x v="8"/>
    <x v="1"/>
    <x v="0"/>
    <n v="8171"/>
    <n v="46"/>
    <n v="1725.57"/>
    <n v="9942.57"/>
    <n v="2982.7709999999997"/>
    <m/>
    <m/>
    <m/>
    <m/>
    <m/>
  </r>
  <r>
    <s v="COD - 541"/>
    <m/>
    <x v="166"/>
    <x v="4"/>
    <x v="1"/>
    <x v="1"/>
    <n v="4148"/>
    <n v="38"/>
    <n v="879.06"/>
    <n v="5065.0599999999995"/>
    <n v="1519.5179999999998"/>
    <m/>
    <m/>
    <m/>
    <m/>
    <m/>
  </r>
  <r>
    <s v="COD - 542"/>
    <m/>
    <x v="166"/>
    <x v="2"/>
    <x v="0"/>
    <x v="2"/>
    <n v="8692"/>
    <n v="44"/>
    <n v="1834.56"/>
    <n v="10570.56"/>
    <n v="3171.1679999999997"/>
    <m/>
    <m/>
    <m/>
    <m/>
    <m/>
  </r>
  <r>
    <s v="COD - 543"/>
    <m/>
    <x v="166"/>
    <x v="4"/>
    <x v="1"/>
    <x v="1"/>
    <n v="1664"/>
    <n v="24"/>
    <n v="354.48"/>
    <n v="2042.48"/>
    <n v="612.74400000000003"/>
    <m/>
    <m/>
    <m/>
    <m/>
    <m/>
  </r>
  <r>
    <s v="COD - 544"/>
    <m/>
    <x v="166"/>
    <x v="0"/>
    <x v="0"/>
    <x v="0"/>
    <n v="5353"/>
    <n v="10"/>
    <n v="1126.2299999999998"/>
    <n v="6489.23"/>
    <n v="1946.7689999999998"/>
    <m/>
    <m/>
    <m/>
    <m/>
    <m/>
  </r>
  <r>
    <s v="COD - 545"/>
    <m/>
    <x v="167"/>
    <x v="3"/>
    <x v="0"/>
    <x v="1"/>
    <n v="207"/>
    <n v="39"/>
    <n v="51.66"/>
    <n v="297.65999999999997"/>
    <n v="89.297999999999988"/>
    <m/>
    <m/>
    <m/>
    <m/>
    <m/>
  </r>
  <r>
    <s v="COD - 546"/>
    <m/>
    <x v="167"/>
    <x v="3"/>
    <x v="0"/>
    <x v="1"/>
    <n v="626"/>
    <n v="38"/>
    <n v="139.44"/>
    <n v="803.44"/>
    <n v="241.03200000000001"/>
    <m/>
    <m/>
    <m/>
    <m/>
    <m/>
  </r>
  <r>
    <s v="COD - 547"/>
    <m/>
    <x v="167"/>
    <x v="0"/>
    <x v="0"/>
    <x v="1"/>
    <n v="9852"/>
    <n v="47"/>
    <n v="2078.79"/>
    <n v="11977.79"/>
    <n v="3593.337"/>
    <m/>
    <m/>
    <m/>
    <m/>
    <m/>
  </r>
  <r>
    <s v="COD - 548"/>
    <m/>
    <x v="167"/>
    <x v="1"/>
    <x v="1"/>
    <x v="0"/>
    <n v="5364"/>
    <n v="43"/>
    <n v="1135.47"/>
    <n v="6542.47"/>
    <n v="1962.741"/>
    <m/>
    <m/>
    <m/>
    <m/>
    <m/>
  </r>
  <r>
    <s v="COD - 549"/>
    <m/>
    <x v="167"/>
    <x v="4"/>
    <x v="1"/>
    <x v="2"/>
    <n v="7322"/>
    <n v="16"/>
    <n v="1540.9799999999998"/>
    <n v="8878.98"/>
    <n v="2663.694"/>
    <m/>
    <m/>
    <m/>
    <m/>
    <m/>
  </r>
  <r>
    <s v="COD - 550"/>
    <m/>
    <x v="167"/>
    <x v="0"/>
    <x v="0"/>
    <x v="2"/>
    <n v="9587"/>
    <n v="50"/>
    <n v="2023.77"/>
    <n v="11660.77"/>
    <n v="3498.2310000000002"/>
    <m/>
    <m/>
    <m/>
    <m/>
    <m/>
  </r>
  <r>
    <s v="COD - 551"/>
    <m/>
    <x v="168"/>
    <x v="1"/>
    <x v="1"/>
    <x v="1"/>
    <n v="4560"/>
    <n v="16"/>
    <n v="960.95999999999992"/>
    <n v="5536.96"/>
    <n v="1661.088"/>
    <m/>
    <m/>
    <m/>
    <m/>
    <m/>
  </r>
  <r>
    <s v="COD - 552"/>
    <m/>
    <x v="169"/>
    <x v="3"/>
    <x v="0"/>
    <x v="0"/>
    <n v="1100"/>
    <n v="23"/>
    <n v="235.83"/>
    <n v="1358.83"/>
    <n v="407.64899999999994"/>
    <m/>
    <m/>
    <m/>
    <m/>
    <m/>
  </r>
  <r>
    <s v="COD - 553"/>
    <m/>
    <x v="169"/>
    <x v="7"/>
    <x v="0"/>
    <x v="2"/>
    <n v="8287"/>
    <n v="15"/>
    <n v="1743.42"/>
    <n v="10045.42"/>
    <n v="3013.6259999999997"/>
    <m/>
    <m/>
    <m/>
    <m/>
    <m/>
  </r>
  <r>
    <s v="COD - 554"/>
    <m/>
    <x v="169"/>
    <x v="4"/>
    <x v="1"/>
    <x v="0"/>
    <n v="3464"/>
    <n v="40"/>
    <n v="735.83999999999992"/>
    <n v="4239.84"/>
    <n v="1271.952"/>
    <m/>
    <m/>
    <m/>
    <m/>
    <m/>
  </r>
  <r>
    <s v="COD - 555"/>
    <m/>
    <x v="170"/>
    <x v="4"/>
    <x v="1"/>
    <x v="0"/>
    <n v="5524"/>
    <n v="14"/>
    <n v="1162.98"/>
    <n v="6700.98"/>
    <n v="2010.2939999999999"/>
    <m/>
    <m/>
    <m/>
    <m/>
    <m/>
  </r>
  <r>
    <s v="COD - 556"/>
    <m/>
    <x v="170"/>
    <x v="3"/>
    <x v="0"/>
    <x v="1"/>
    <n v="9496"/>
    <n v="2"/>
    <n v="1994.58"/>
    <n v="11492.58"/>
    <n v="3447.7739999999999"/>
    <m/>
    <m/>
    <m/>
    <m/>
    <m/>
  </r>
  <r>
    <s v="COD - 557"/>
    <m/>
    <x v="170"/>
    <x v="0"/>
    <x v="0"/>
    <x v="1"/>
    <n v="615"/>
    <n v="23"/>
    <n v="133.98000000000002"/>
    <n v="771.98"/>
    <n v="231.59399999999999"/>
    <m/>
    <m/>
    <m/>
    <m/>
    <m/>
  </r>
  <r>
    <s v="COD - 558"/>
    <m/>
    <x v="170"/>
    <x v="1"/>
    <x v="1"/>
    <x v="0"/>
    <n v="6782"/>
    <n v="17"/>
    <n v="1427.79"/>
    <n v="8226.7900000000009"/>
    <n v="2468.0370000000003"/>
    <m/>
    <m/>
    <m/>
    <m/>
    <m/>
  </r>
  <r>
    <s v="COD - 559"/>
    <m/>
    <x v="170"/>
    <x v="4"/>
    <x v="1"/>
    <x v="0"/>
    <n v="3276"/>
    <n v="8"/>
    <n v="689.63999999999987"/>
    <n v="3973.64"/>
    <n v="1192.0919999999999"/>
    <m/>
    <m/>
    <m/>
    <m/>
    <m/>
  </r>
  <r>
    <s v="COD - 560"/>
    <m/>
    <x v="170"/>
    <x v="5"/>
    <x v="0"/>
    <x v="1"/>
    <n v="7787"/>
    <n v="35"/>
    <n v="1642.62"/>
    <n v="9464.619999999999"/>
    <n v="2839.3859999999995"/>
    <m/>
    <m/>
    <m/>
    <m/>
    <m/>
  </r>
  <r>
    <s v="COD - 561"/>
    <m/>
    <x v="170"/>
    <x v="2"/>
    <x v="0"/>
    <x v="0"/>
    <n v="3839"/>
    <n v="23"/>
    <n v="811.02"/>
    <n v="4673.0200000000004"/>
    <n v="1401.9060000000002"/>
    <m/>
    <m/>
    <m/>
    <m/>
    <m/>
  </r>
  <r>
    <s v="COD - 562"/>
    <m/>
    <x v="171"/>
    <x v="7"/>
    <x v="0"/>
    <x v="2"/>
    <n v="4784"/>
    <n v="30"/>
    <n v="1010.9399999999999"/>
    <n v="5824.94"/>
    <n v="1747.4819999999997"/>
    <m/>
    <m/>
    <m/>
    <m/>
    <m/>
  </r>
  <r>
    <s v="COD - 563"/>
    <m/>
    <x v="171"/>
    <x v="1"/>
    <x v="1"/>
    <x v="0"/>
    <n v="4243"/>
    <n v="6"/>
    <n v="892.29"/>
    <n v="5141.29"/>
    <n v="1542.3869999999999"/>
    <m/>
    <m/>
    <m/>
    <m/>
    <m/>
  </r>
  <r>
    <s v="COD - 564"/>
    <m/>
    <x v="172"/>
    <x v="0"/>
    <x v="0"/>
    <x v="0"/>
    <n v="5587"/>
    <n v="30"/>
    <n v="1179.57"/>
    <n v="6796.57"/>
    <n v="2038.9709999999998"/>
    <m/>
    <m/>
    <m/>
    <m/>
    <m/>
  </r>
  <r>
    <s v="COD - 565"/>
    <m/>
    <x v="172"/>
    <x v="3"/>
    <x v="0"/>
    <x v="0"/>
    <n v="9689"/>
    <n v="30"/>
    <n v="2040.9899999999998"/>
    <n v="11759.99"/>
    <n v="3527.9969999999998"/>
    <m/>
    <m/>
    <m/>
    <m/>
    <m/>
  </r>
  <r>
    <s v="COD - 566"/>
    <m/>
    <x v="172"/>
    <x v="6"/>
    <x v="1"/>
    <x v="0"/>
    <n v="3803"/>
    <n v="19"/>
    <n v="802.62"/>
    <n v="4624.62"/>
    <n v="1387.386"/>
    <m/>
    <m/>
    <m/>
    <m/>
    <m/>
  </r>
  <r>
    <s v="COD - 567"/>
    <m/>
    <x v="173"/>
    <x v="2"/>
    <x v="0"/>
    <x v="2"/>
    <n v="4191"/>
    <n v="28"/>
    <n v="885.99"/>
    <n v="5104.99"/>
    <n v="1531.4969999999998"/>
    <m/>
    <m/>
    <m/>
    <m/>
    <m/>
  </r>
  <r>
    <s v="COD - 568"/>
    <m/>
    <x v="174"/>
    <x v="8"/>
    <x v="1"/>
    <x v="0"/>
    <n v="7760"/>
    <n v="18"/>
    <n v="1633.3799999999999"/>
    <n v="9411.3799999999992"/>
    <n v="2823.4139999999998"/>
    <m/>
    <m/>
    <m/>
    <m/>
    <m/>
  </r>
  <r>
    <s v="COD - 569"/>
    <m/>
    <x v="174"/>
    <x v="4"/>
    <x v="1"/>
    <x v="1"/>
    <n v="134"/>
    <n v="47"/>
    <n v="38.01"/>
    <n v="219.01"/>
    <n v="65.702999999999989"/>
    <m/>
    <m/>
    <m/>
    <m/>
    <m/>
  </r>
  <r>
    <s v="COD - 570"/>
    <m/>
    <x v="174"/>
    <x v="8"/>
    <x v="1"/>
    <x v="0"/>
    <n v="3063"/>
    <n v="2"/>
    <n v="643.65"/>
    <n v="3708.65"/>
    <n v="1112.595"/>
    <m/>
    <m/>
    <m/>
    <m/>
    <m/>
  </r>
  <r>
    <s v="COD - 571"/>
    <m/>
    <x v="174"/>
    <x v="3"/>
    <x v="0"/>
    <x v="0"/>
    <n v="3694"/>
    <n v="33"/>
    <n v="782.67"/>
    <n v="4509.67"/>
    <n v="1352.9010000000001"/>
    <m/>
    <m/>
    <m/>
    <m/>
    <m/>
  </r>
  <r>
    <s v="COD - 572"/>
    <m/>
    <x v="175"/>
    <x v="2"/>
    <x v="0"/>
    <x v="0"/>
    <n v="9178"/>
    <n v="6"/>
    <n v="1928.6399999999999"/>
    <n v="11112.64"/>
    <n v="3333.7919999999999"/>
    <m/>
    <m/>
    <m/>
    <m/>
    <m/>
  </r>
  <r>
    <s v="COD - 573"/>
    <m/>
    <x v="175"/>
    <x v="0"/>
    <x v="0"/>
    <x v="2"/>
    <n v="5482"/>
    <n v="25"/>
    <n v="1156.47"/>
    <n v="6663.47"/>
    <n v="1999.0409999999999"/>
    <m/>
    <m/>
    <m/>
    <m/>
    <m/>
  </r>
  <r>
    <s v="COD - 574"/>
    <m/>
    <x v="175"/>
    <x v="1"/>
    <x v="1"/>
    <x v="2"/>
    <n v="1194"/>
    <n v="4"/>
    <n v="251.57999999999998"/>
    <n v="1449.58"/>
    <n v="434.87399999999997"/>
    <m/>
    <m/>
    <m/>
    <m/>
    <m/>
  </r>
  <r>
    <s v="COD - 575"/>
    <m/>
    <x v="175"/>
    <x v="6"/>
    <x v="1"/>
    <x v="0"/>
    <n v="1596"/>
    <n v="5"/>
    <n v="336.21"/>
    <n v="1937.21"/>
    <n v="581.16300000000001"/>
    <m/>
    <m/>
    <m/>
    <m/>
    <m/>
  </r>
  <r>
    <s v="COD - 576"/>
    <m/>
    <x v="175"/>
    <x v="4"/>
    <x v="1"/>
    <x v="0"/>
    <n v="9723"/>
    <n v="42"/>
    <n v="2050.65"/>
    <n v="11815.65"/>
    <n v="3544.6949999999997"/>
    <m/>
    <m/>
    <m/>
    <m/>
    <m/>
  </r>
  <r>
    <s v="COD - 577"/>
    <m/>
    <x v="176"/>
    <x v="0"/>
    <x v="0"/>
    <x v="0"/>
    <n v="9039"/>
    <n v="31"/>
    <n v="1904.6999999999998"/>
    <n v="10974.7"/>
    <n v="3292.4100000000003"/>
    <m/>
    <m/>
    <m/>
    <m/>
    <m/>
  </r>
  <r>
    <s v="COD - 578"/>
    <m/>
    <x v="177"/>
    <x v="8"/>
    <x v="1"/>
    <x v="0"/>
    <n v="6350"/>
    <n v="9"/>
    <n v="1335.39"/>
    <n v="7694.39"/>
    <n v="2308.317"/>
    <m/>
    <m/>
    <m/>
    <m/>
    <m/>
  </r>
  <r>
    <s v="COD - 579"/>
    <m/>
    <x v="177"/>
    <x v="4"/>
    <x v="1"/>
    <x v="1"/>
    <n v="9193"/>
    <n v="11"/>
    <n v="1932.84"/>
    <n v="11136.84"/>
    <n v="3341.0520000000001"/>
    <m/>
    <m/>
    <m/>
    <m/>
    <m/>
  </r>
  <r>
    <s v="COD - 580"/>
    <m/>
    <x v="178"/>
    <x v="6"/>
    <x v="1"/>
    <x v="0"/>
    <n v="3115"/>
    <n v="27"/>
    <n v="659.81999999999994"/>
    <n v="3801.8199999999997"/>
    <n v="1140.5459999999998"/>
    <m/>
    <m/>
    <m/>
    <m/>
    <m/>
  </r>
  <r>
    <s v="COD - 581"/>
    <m/>
    <x v="178"/>
    <x v="6"/>
    <x v="1"/>
    <x v="0"/>
    <n v="6693"/>
    <n v="15"/>
    <n v="1408.68"/>
    <n v="8116.68"/>
    <n v="2435.0039999999999"/>
    <m/>
    <m/>
    <m/>
    <m/>
    <m/>
  </r>
  <r>
    <s v="COD - 582"/>
    <m/>
    <x v="178"/>
    <x v="7"/>
    <x v="0"/>
    <x v="0"/>
    <n v="1963"/>
    <n v="33"/>
    <n v="419.15999999999997"/>
    <n v="2415.16"/>
    <n v="724.54799999999989"/>
    <m/>
    <m/>
    <m/>
    <m/>
    <m/>
  </r>
  <r>
    <s v="COD - 583"/>
    <m/>
    <x v="179"/>
    <x v="4"/>
    <x v="1"/>
    <x v="2"/>
    <n v="3341"/>
    <n v="42"/>
    <n v="710.43000000000006"/>
    <n v="4093.4300000000003"/>
    <n v="1228.029"/>
    <m/>
    <m/>
    <m/>
    <m/>
    <m/>
  </r>
  <r>
    <s v="COD - 584"/>
    <m/>
    <x v="179"/>
    <x v="0"/>
    <x v="0"/>
    <x v="0"/>
    <n v="9359"/>
    <n v="48"/>
    <n v="1975.4699999999998"/>
    <n v="11382.47"/>
    <n v="3414.7409999999995"/>
    <m/>
    <m/>
    <m/>
    <m/>
    <m/>
  </r>
  <r>
    <s v="COD - 585"/>
    <m/>
    <x v="180"/>
    <x v="2"/>
    <x v="0"/>
    <x v="1"/>
    <n v="4531"/>
    <n v="23"/>
    <n v="956.34"/>
    <n v="5510.34"/>
    <n v="1653.1020000000001"/>
    <m/>
    <m/>
    <m/>
    <m/>
    <m/>
  </r>
  <r>
    <s v="COD - 586"/>
    <m/>
    <x v="180"/>
    <x v="8"/>
    <x v="1"/>
    <x v="1"/>
    <n v="7377"/>
    <n v="32"/>
    <n v="1555.8899999999999"/>
    <n v="8964.89"/>
    <n v="2689.4669999999996"/>
    <m/>
    <m/>
    <m/>
    <m/>
    <m/>
  </r>
  <r>
    <s v="COD - 587"/>
    <m/>
    <x v="181"/>
    <x v="6"/>
    <x v="1"/>
    <x v="0"/>
    <n v="1685"/>
    <n v="17"/>
    <n v="357.41999999999996"/>
    <n v="2059.42"/>
    <n v="617.82600000000002"/>
    <m/>
    <m/>
    <m/>
    <m/>
    <m/>
  </r>
  <r>
    <s v="COD - 588"/>
    <m/>
    <x v="181"/>
    <x v="5"/>
    <x v="0"/>
    <x v="0"/>
    <n v="1242"/>
    <n v="38"/>
    <n v="268.8"/>
    <n v="1548.8"/>
    <n v="464.64"/>
    <m/>
    <m/>
    <m/>
    <m/>
    <m/>
  </r>
  <r>
    <s v="COD - 589"/>
    <m/>
    <x v="181"/>
    <x v="0"/>
    <x v="0"/>
    <x v="2"/>
    <n v="6818"/>
    <n v="6"/>
    <n v="1433.04"/>
    <n v="8257.0400000000009"/>
    <n v="2477.1120000000001"/>
    <m/>
    <m/>
    <m/>
    <m/>
    <m/>
  </r>
  <r>
    <s v="COD - 590"/>
    <m/>
    <x v="182"/>
    <x v="0"/>
    <x v="0"/>
    <x v="0"/>
    <n v="8991"/>
    <n v="44"/>
    <n v="1897.35"/>
    <n v="10932.35"/>
    <n v="3279.7049999999999"/>
    <m/>
    <m/>
    <m/>
    <m/>
    <m/>
  </r>
  <r>
    <s v="COD - 591"/>
    <m/>
    <x v="182"/>
    <x v="2"/>
    <x v="0"/>
    <x v="0"/>
    <n v="3480"/>
    <n v="39"/>
    <n v="738.99"/>
    <n v="4257.99"/>
    <n v="1277.3969999999999"/>
    <m/>
    <m/>
    <m/>
    <m/>
    <m/>
  </r>
  <r>
    <s v="COD - 592"/>
    <m/>
    <x v="183"/>
    <x v="0"/>
    <x v="0"/>
    <x v="1"/>
    <n v="1163"/>
    <n v="50"/>
    <n v="254.73"/>
    <n v="1467.73"/>
    <n v="440.31900000000002"/>
    <m/>
    <m/>
    <m/>
    <m/>
    <m/>
  </r>
  <r>
    <s v="COD - 593"/>
    <m/>
    <x v="184"/>
    <x v="4"/>
    <x v="1"/>
    <x v="2"/>
    <n v="9765"/>
    <n v="33"/>
    <n v="2057.58"/>
    <n v="11855.58"/>
    <n v="3556.674"/>
    <m/>
    <m/>
    <m/>
    <m/>
    <m/>
  </r>
  <r>
    <s v="COD - 594"/>
    <m/>
    <x v="184"/>
    <x v="6"/>
    <x v="1"/>
    <x v="2"/>
    <n v="1897"/>
    <n v="22"/>
    <n v="402.99"/>
    <n v="2321.9899999999998"/>
    <n v="696.59699999999987"/>
    <m/>
    <m/>
    <m/>
    <m/>
    <m/>
  </r>
  <r>
    <s v="COD - 595"/>
    <m/>
    <x v="184"/>
    <x v="0"/>
    <x v="0"/>
    <x v="2"/>
    <n v="3989"/>
    <n v="1"/>
    <n v="837.9"/>
    <n v="4827.8999999999996"/>
    <n v="1448.37"/>
    <m/>
    <m/>
    <m/>
    <m/>
    <m/>
  </r>
  <r>
    <s v="COD - 596"/>
    <m/>
    <x v="184"/>
    <x v="3"/>
    <x v="0"/>
    <x v="2"/>
    <n v="7711"/>
    <n v="41"/>
    <n v="1627.9199999999998"/>
    <n v="9379.92"/>
    <n v="2813.9760000000001"/>
    <m/>
    <m/>
    <m/>
    <m/>
    <m/>
  </r>
  <r>
    <s v="COD - 597"/>
    <m/>
    <x v="185"/>
    <x v="4"/>
    <x v="1"/>
    <x v="0"/>
    <n v="982"/>
    <n v="1"/>
    <n v="206.43"/>
    <n v="1189.43"/>
    <n v="356.82900000000001"/>
    <m/>
    <m/>
    <m/>
    <m/>
    <m/>
  </r>
  <r>
    <s v="COD - 598"/>
    <m/>
    <x v="185"/>
    <x v="6"/>
    <x v="1"/>
    <x v="2"/>
    <n v="9781"/>
    <n v="1"/>
    <n v="2054.2199999999998"/>
    <n v="11836.22"/>
    <n v="3550.8659999999995"/>
    <m/>
    <m/>
    <m/>
    <m/>
    <m/>
  </r>
  <r>
    <s v="COD - 599"/>
    <m/>
    <x v="185"/>
    <x v="2"/>
    <x v="0"/>
    <x v="0"/>
    <n v="4999"/>
    <n v="32"/>
    <n v="1056.51"/>
    <n v="6087.51"/>
    <n v="1826.2529999999999"/>
    <m/>
    <m/>
    <m/>
    <m/>
    <m/>
  </r>
  <r>
    <s v="COD - 600"/>
    <m/>
    <x v="186"/>
    <x v="0"/>
    <x v="0"/>
    <x v="0"/>
    <n v="3267"/>
    <n v="3"/>
    <n v="686.69999999999993"/>
    <n v="3956.7"/>
    <n v="1187.01"/>
    <m/>
    <m/>
    <m/>
    <m/>
    <m/>
  </r>
  <r>
    <s v="COD - 601"/>
    <m/>
    <x v="186"/>
    <x v="5"/>
    <x v="0"/>
    <x v="1"/>
    <n v="9513"/>
    <n v="45"/>
    <n v="2007.18"/>
    <n v="11565.18"/>
    <n v="3469.5540000000001"/>
    <m/>
    <m/>
    <m/>
    <m/>
    <m/>
  </r>
  <r>
    <s v="COD - 602"/>
    <m/>
    <x v="187"/>
    <x v="0"/>
    <x v="0"/>
    <x v="0"/>
    <n v="5916"/>
    <n v="20"/>
    <n v="1246.56"/>
    <n v="7182.5599999999995"/>
    <n v="2154.7679999999996"/>
    <m/>
    <m/>
    <m/>
    <m/>
    <m/>
  </r>
  <r>
    <s v="COD - 603"/>
    <m/>
    <x v="187"/>
    <x v="4"/>
    <x v="1"/>
    <x v="1"/>
    <n v="8499"/>
    <n v="12"/>
    <n v="1787.31"/>
    <n v="10298.31"/>
    <n v="3089.4929999999999"/>
    <m/>
    <m/>
    <m/>
    <m/>
    <m/>
  </r>
  <r>
    <s v="COD - 604"/>
    <m/>
    <x v="187"/>
    <x v="4"/>
    <x v="1"/>
    <x v="0"/>
    <n v="8286"/>
    <n v="33"/>
    <n v="1746.99"/>
    <n v="10065.99"/>
    <n v="3019.797"/>
    <m/>
    <m/>
    <m/>
    <m/>
    <m/>
  </r>
  <r>
    <s v="COD - 605"/>
    <m/>
    <x v="187"/>
    <x v="6"/>
    <x v="1"/>
    <x v="0"/>
    <n v="7306"/>
    <n v="27"/>
    <n v="1539.93"/>
    <n v="8872.93"/>
    <n v="2661.8789999999999"/>
    <m/>
    <m/>
    <m/>
    <m/>
    <m/>
  </r>
  <r>
    <s v="COD - 606"/>
    <m/>
    <x v="187"/>
    <x v="4"/>
    <x v="1"/>
    <x v="1"/>
    <n v="2170"/>
    <n v="21"/>
    <n v="460.11"/>
    <n v="2651.11"/>
    <n v="795.33299999999997"/>
    <m/>
    <m/>
    <m/>
    <m/>
    <m/>
  </r>
  <r>
    <s v="COD - 607"/>
    <m/>
    <x v="188"/>
    <x v="8"/>
    <x v="1"/>
    <x v="0"/>
    <n v="1312"/>
    <n v="19"/>
    <n v="279.51"/>
    <n v="1610.51"/>
    <n v="483.15299999999996"/>
    <m/>
    <m/>
    <m/>
    <m/>
    <m/>
  </r>
  <r>
    <s v="COD - 608"/>
    <m/>
    <x v="189"/>
    <x v="1"/>
    <x v="1"/>
    <x v="2"/>
    <n v="6011"/>
    <n v="17"/>
    <n v="1265.8799999999999"/>
    <n v="7293.88"/>
    <n v="2188.1639999999998"/>
    <m/>
    <m/>
    <m/>
    <m/>
    <m/>
  </r>
  <r>
    <s v="COD - 609"/>
    <m/>
    <x v="190"/>
    <x v="4"/>
    <x v="1"/>
    <x v="1"/>
    <n v="395"/>
    <n v="28"/>
    <n v="88.83"/>
    <n v="511.83"/>
    <n v="153.54899999999998"/>
    <m/>
    <m/>
    <m/>
    <m/>
    <m/>
  </r>
  <r>
    <s v="COD - 610"/>
    <m/>
    <x v="190"/>
    <x v="8"/>
    <x v="1"/>
    <x v="1"/>
    <n v="8687"/>
    <n v="14"/>
    <n v="1827.21"/>
    <n v="10528.21"/>
    <n v="3158.4629999999997"/>
    <m/>
    <m/>
    <m/>
    <m/>
    <m/>
  </r>
  <r>
    <s v="COD - 611"/>
    <m/>
    <x v="190"/>
    <x v="1"/>
    <x v="1"/>
    <x v="0"/>
    <n v="8914"/>
    <n v="29"/>
    <n v="1878.0299999999997"/>
    <n v="10821.029999999999"/>
    <n v="3246.3089999999997"/>
    <m/>
    <m/>
    <m/>
    <m/>
    <m/>
  </r>
  <r>
    <s v="COD - 612"/>
    <m/>
    <x v="190"/>
    <x v="4"/>
    <x v="1"/>
    <x v="2"/>
    <n v="8827"/>
    <n v="34"/>
    <n v="1860.81"/>
    <n v="10721.81"/>
    <n v="3216.5429999999997"/>
    <m/>
    <m/>
    <m/>
    <m/>
    <m/>
  </r>
  <r>
    <s v="COD - 613"/>
    <m/>
    <x v="190"/>
    <x v="8"/>
    <x v="1"/>
    <x v="0"/>
    <n v="5407"/>
    <n v="18"/>
    <n v="1139.25"/>
    <n v="6564.25"/>
    <n v="1969.2749999999999"/>
    <m/>
    <m/>
    <m/>
    <m/>
    <m/>
  </r>
  <r>
    <s v="COD - 614"/>
    <m/>
    <x v="191"/>
    <x v="1"/>
    <x v="1"/>
    <x v="1"/>
    <n v="5729"/>
    <n v="4"/>
    <n v="1203.9299999999998"/>
    <n v="6936.93"/>
    <n v="2081.0790000000002"/>
    <m/>
    <m/>
    <m/>
    <m/>
    <m/>
  </r>
  <r>
    <s v="COD - 615"/>
    <m/>
    <x v="191"/>
    <x v="4"/>
    <x v="1"/>
    <x v="0"/>
    <n v="9703"/>
    <n v="16"/>
    <n v="2040.9899999999998"/>
    <n v="11759.99"/>
    <n v="3527.9969999999998"/>
    <m/>
    <m/>
    <m/>
    <m/>
    <m/>
  </r>
  <r>
    <s v="COD - 616"/>
    <m/>
    <x v="192"/>
    <x v="8"/>
    <x v="1"/>
    <x v="0"/>
    <n v="8311"/>
    <n v="2"/>
    <n v="1745.73"/>
    <n v="10058.73"/>
    <n v="3017.6189999999997"/>
    <m/>
    <m/>
    <m/>
    <m/>
    <m/>
  </r>
  <r>
    <s v="COD - 617"/>
    <m/>
    <x v="192"/>
    <x v="1"/>
    <x v="1"/>
    <x v="2"/>
    <n v="3728"/>
    <n v="11"/>
    <n v="785.18999999999994"/>
    <n v="4524.1899999999996"/>
    <n v="1357.2569999999998"/>
    <m/>
    <m/>
    <m/>
    <m/>
    <m/>
  </r>
  <r>
    <s v="COD - 618"/>
    <m/>
    <x v="193"/>
    <x v="0"/>
    <x v="0"/>
    <x v="0"/>
    <n v="4659"/>
    <n v="50"/>
    <n v="988.89"/>
    <n v="5697.89"/>
    <n v="1709.367"/>
    <m/>
    <m/>
    <m/>
    <m/>
    <m/>
  </r>
  <r>
    <s v="COD - 619"/>
    <m/>
    <x v="193"/>
    <x v="2"/>
    <x v="0"/>
    <x v="1"/>
    <n v="5981"/>
    <n v="2"/>
    <n v="1256.43"/>
    <n v="7239.43"/>
    <n v="2171.8290000000002"/>
    <m/>
    <m/>
    <m/>
    <m/>
    <m/>
  </r>
  <r>
    <s v="COD - 620"/>
    <m/>
    <x v="193"/>
    <x v="7"/>
    <x v="0"/>
    <x v="1"/>
    <n v="3009"/>
    <n v="1"/>
    <n v="632.1"/>
    <n v="3642.1"/>
    <n v="1092.6299999999999"/>
    <m/>
    <m/>
    <m/>
    <m/>
    <m/>
  </r>
  <r>
    <s v="COD - 621"/>
    <m/>
    <x v="194"/>
    <x v="0"/>
    <x v="0"/>
    <x v="0"/>
    <n v="3238"/>
    <n v="30"/>
    <n v="686.28"/>
    <n v="3954.2799999999997"/>
    <n v="1186.2839999999999"/>
    <m/>
    <m/>
    <m/>
    <m/>
    <m/>
  </r>
  <r>
    <s v="COD - 622"/>
    <m/>
    <x v="194"/>
    <x v="2"/>
    <x v="0"/>
    <x v="2"/>
    <n v="239"/>
    <n v="25"/>
    <n v="55.44"/>
    <n v="319.44"/>
    <n v="95.831999999999994"/>
    <m/>
    <m/>
    <m/>
    <m/>
    <m/>
  </r>
  <r>
    <s v="COD - 623"/>
    <m/>
    <x v="194"/>
    <x v="6"/>
    <x v="1"/>
    <x v="0"/>
    <n v="5041"/>
    <n v="42"/>
    <n v="1067.4299999999998"/>
    <n v="6150.43"/>
    <n v="1845.1289999999999"/>
    <m/>
    <m/>
    <m/>
    <m/>
    <m/>
  </r>
  <r>
    <s v="COD - 624"/>
    <m/>
    <x v="194"/>
    <x v="0"/>
    <x v="0"/>
    <x v="0"/>
    <n v="608"/>
    <n v="40"/>
    <n v="136.07999999999998"/>
    <n v="784.07999999999993"/>
    <n v="235.22399999999996"/>
    <m/>
    <m/>
    <m/>
    <m/>
    <m/>
  </r>
  <r>
    <s v="COD - 625"/>
    <m/>
    <x v="195"/>
    <x v="4"/>
    <x v="1"/>
    <x v="0"/>
    <n v="3310"/>
    <n v="42"/>
    <n v="703.92000000000007"/>
    <n v="4055.92"/>
    <n v="1216.7760000000001"/>
    <m/>
    <m/>
    <m/>
    <m/>
    <m/>
  </r>
  <r>
    <s v="COD - 626"/>
    <m/>
    <x v="195"/>
    <x v="8"/>
    <x v="1"/>
    <x v="0"/>
    <n v="5021"/>
    <n v="24"/>
    <n v="1059.4499999999998"/>
    <n v="6104.45"/>
    <n v="1831.3349999999998"/>
    <m/>
    <m/>
    <m/>
    <m/>
    <m/>
  </r>
  <r>
    <s v="COD - 627"/>
    <m/>
    <x v="195"/>
    <x v="1"/>
    <x v="1"/>
    <x v="0"/>
    <n v="687"/>
    <n v="3"/>
    <n v="144.89999999999998"/>
    <n v="834.9"/>
    <n v="250.46999999999997"/>
    <m/>
    <m/>
    <m/>
    <m/>
    <m/>
  </r>
  <r>
    <s v="COD - 628"/>
    <m/>
    <x v="196"/>
    <x v="2"/>
    <x v="0"/>
    <x v="2"/>
    <n v="3779"/>
    <n v="48"/>
    <n v="803.67"/>
    <n v="4630.67"/>
    <n v="1389.201"/>
    <m/>
    <m/>
    <m/>
    <m/>
    <m/>
  </r>
  <r>
    <s v="COD - 629"/>
    <m/>
    <x v="196"/>
    <x v="5"/>
    <x v="0"/>
    <x v="0"/>
    <n v="5352"/>
    <n v="4"/>
    <n v="1124.7599999999998"/>
    <n v="6480.76"/>
    <n v="1944.2280000000001"/>
    <m/>
    <m/>
    <m/>
    <m/>
    <m/>
  </r>
  <r>
    <s v="COD - 630"/>
    <m/>
    <x v="196"/>
    <x v="5"/>
    <x v="0"/>
    <x v="2"/>
    <n v="5182"/>
    <n v="15"/>
    <n v="1091.3700000000001"/>
    <n v="6288.37"/>
    <n v="1886.511"/>
    <m/>
    <m/>
    <m/>
    <m/>
    <m/>
  </r>
  <r>
    <s v="COD - 631"/>
    <m/>
    <x v="196"/>
    <x v="4"/>
    <x v="1"/>
    <x v="2"/>
    <n v="7115"/>
    <n v="40"/>
    <n v="1502.55"/>
    <n v="8657.5499999999993"/>
    <n v="2597.2649999999999"/>
    <m/>
    <m/>
    <m/>
    <m/>
    <m/>
  </r>
  <r>
    <s v="COD - 632"/>
    <m/>
    <x v="196"/>
    <x v="8"/>
    <x v="1"/>
    <x v="0"/>
    <n v="3985"/>
    <n v="38"/>
    <n v="844.83"/>
    <n v="4867.83"/>
    <n v="1460.3489999999999"/>
    <m/>
    <m/>
    <m/>
    <m/>
    <m/>
  </r>
  <r>
    <s v="COD - 633"/>
    <m/>
    <x v="196"/>
    <x v="1"/>
    <x v="1"/>
    <x v="2"/>
    <n v="6547"/>
    <n v="23"/>
    <n v="1379.6999999999998"/>
    <n v="7949.7"/>
    <n v="2384.91"/>
    <m/>
    <m/>
    <m/>
    <m/>
    <m/>
  </r>
  <r>
    <s v="COD - 634"/>
    <m/>
    <x v="197"/>
    <x v="4"/>
    <x v="1"/>
    <x v="0"/>
    <n v="202"/>
    <n v="29"/>
    <n v="48.510000000000005"/>
    <n v="279.51"/>
    <n v="83.852999999999994"/>
    <m/>
    <m/>
    <m/>
    <m/>
    <m/>
  </r>
  <r>
    <s v="COD - 635"/>
    <m/>
    <x v="197"/>
    <x v="7"/>
    <x v="0"/>
    <x v="0"/>
    <n v="9930"/>
    <n v="3"/>
    <n v="2085.9299999999998"/>
    <n v="12018.93"/>
    <n v="3605.6790000000001"/>
    <m/>
    <m/>
    <m/>
    <m/>
    <m/>
  </r>
  <r>
    <s v="COD - 636"/>
    <m/>
    <x v="198"/>
    <x v="4"/>
    <x v="1"/>
    <x v="0"/>
    <n v="222"/>
    <n v="30"/>
    <n v="52.919999999999995"/>
    <n v="304.92"/>
    <n v="91.475999999999999"/>
    <m/>
    <m/>
    <m/>
    <m/>
    <m/>
  </r>
  <r>
    <s v="COD - 637"/>
    <m/>
    <x v="198"/>
    <x v="4"/>
    <x v="1"/>
    <x v="0"/>
    <n v="6923"/>
    <n v="37"/>
    <n v="1461.6"/>
    <n v="8421.6"/>
    <n v="2526.48"/>
    <m/>
    <m/>
    <m/>
    <m/>
    <m/>
  </r>
  <r>
    <s v="COD - 638"/>
    <m/>
    <x v="198"/>
    <x v="5"/>
    <x v="0"/>
    <x v="1"/>
    <n v="1302"/>
    <n v="22"/>
    <n v="278.04000000000002"/>
    <n v="1602.04"/>
    <n v="480.61199999999997"/>
    <m/>
    <m/>
    <m/>
    <m/>
    <m/>
  </r>
  <r>
    <s v="COD - 639"/>
    <m/>
    <x v="198"/>
    <x v="8"/>
    <x v="1"/>
    <x v="2"/>
    <n v="9061"/>
    <n v="11"/>
    <n v="1905.12"/>
    <n v="10977.119999999999"/>
    <n v="3293.1359999999995"/>
    <m/>
    <m/>
    <m/>
    <m/>
    <m/>
  </r>
  <r>
    <s v="COD - 640"/>
    <m/>
    <x v="198"/>
    <x v="3"/>
    <x v="0"/>
    <x v="2"/>
    <n v="4981"/>
    <n v="25"/>
    <n v="1051.26"/>
    <n v="6057.26"/>
    <n v="1817.1780000000001"/>
    <m/>
    <m/>
    <m/>
    <m/>
    <m/>
  </r>
  <r>
    <s v="COD - 641"/>
    <m/>
    <x v="199"/>
    <x v="6"/>
    <x v="1"/>
    <x v="1"/>
    <n v="6220"/>
    <n v="22"/>
    <n v="1310.82"/>
    <n v="7552.82"/>
    <n v="2265.846"/>
    <m/>
    <m/>
    <m/>
    <m/>
    <m/>
  </r>
  <r>
    <s v="COD - 642"/>
    <m/>
    <x v="199"/>
    <x v="4"/>
    <x v="1"/>
    <x v="0"/>
    <n v="3070"/>
    <n v="8"/>
    <n v="646.37999999999988"/>
    <n v="3724.38"/>
    <n v="1117.3140000000001"/>
    <m/>
    <m/>
    <m/>
    <m/>
    <m/>
  </r>
  <r>
    <s v="COD - 643"/>
    <m/>
    <x v="199"/>
    <x v="7"/>
    <x v="0"/>
    <x v="1"/>
    <n v="8510"/>
    <n v="9"/>
    <n v="1788.99"/>
    <n v="10307.99"/>
    <n v="3092.3969999999999"/>
    <m/>
    <m/>
    <m/>
    <m/>
    <m/>
  </r>
  <r>
    <s v="COD - 644"/>
    <m/>
    <x v="200"/>
    <x v="4"/>
    <x v="1"/>
    <x v="0"/>
    <n v="144"/>
    <n v="50"/>
    <n v="40.739999999999995"/>
    <n v="234.74"/>
    <n v="70.421999999999997"/>
    <m/>
    <m/>
    <m/>
    <m/>
    <m/>
  </r>
  <r>
    <s v="COD - 645"/>
    <m/>
    <x v="200"/>
    <x v="5"/>
    <x v="0"/>
    <x v="2"/>
    <n v="349"/>
    <n v="47"/>
    <n v="83.16"/>
    <n v="479.15999999999997"/>
    <n v="143.74799999999999"/>
    <m/>
    <m/>
    <m/>
    <m/>
    <m/>
  </r>
  <r>
    <s v="COD - 646"/>
    <m/>
    <x v="201"/>
    <x v="0"/>
    <x v="0"/>
    <x v="0"/>
    <n v="9596"/>
    <n v="1"/>
    <n v="2015.37"/>
    <n v="11612.369999999999"/>
    <n v="3483.7109999999998"/>
    <m/>
    <m/>
    <m/>
    <m/>
    <m/>
  </r>
  <r>
    <s v="COD - 647"/>
    <m/>
    <x v="201"/>
    <x v="6"/>
    <x v="1"/>
    <x v="2"/>
    <n v="5404"/>
    <n v="42"/>
    <n v="1143.6599999999999"/>
    <n v="6589.66"/>
    <n v="1976.8979999999999"/>
    <m/>
    <m/>
    <m/>
    <m/>
    <m/>
  </r>
  <r>
    <s v="COD - 648"/>
    <m/>
    <x v="202"/>
    <x v="0"/>
    <x v="0"/>
    <x v="0"/>
    <n v="3201"/>
    <n v="31"/>
    <n v="678.71999999999991"/>
    <n v="3910.72"/>
    <n v="1173.2159999999999"/>
    <m/>
    <m/>
    <m/>
    <m/>
    <m/>
  </r>
  <r>
    <s v="COD - 649"/>
    <m/>
    <x v="202"/>
    <x v="2"/>
    <x v="0"/>
    <x v="0"/>
    <n v="9785"/>
    <n v="16"/>
    <n v="2058.21"/>
    <n v="11859.21"/>
    <n v="3557.7629999999995"/>
    <m/>
    <m/>
    <m/>
    <m/>
    <m/>
  </r>
  <r>
    <s v="COD - 650"/>
    <m/>
    <x v="202"/>
    <x v="6"/>
    <x v="1"/>
    <x v="2"/>
    <n v="3513"/>
    <n v="30"/>
    <n v="744.03"/>
    <n v="4287.03"/>
    <n v="1286.1089999999999"/>
    <m/>
    <m/>
    <m/>
    <m/>
    <m/>
  </r>
  <r>
    <s v="COD - 651"/>
    <m/>
    <x v="203"/>
    <x v="4"/>
    <x v="1"/>
    <x v="0"/>
    <n v="3943"/>
    <n v="19"/>
    <n v="832.02"/>
    <n v="4794.0200000000004"/>
    <n v="1438.2060000000001"/>
    <m/>
    <m/>
    <m/>
    <m/>
    <m/>
  </r>
  <r>
    <s v="COD - 652"/>
    <m/>
    <x v="204"/>
    <x v="6"/>
    <x v="1"/>
    <x v="2"/>
    <n v="1652"/>
    <n v="7"/>
    <n v="348.39"/>
    <n v="2007.3899999999999"/>
    <n v="602.21699999999998"/>
    <m/>
    <m/>
    <m/>
    <m/>
    <m/>
  </r>
  <r>
    <s v="COD - 653"/>
    <m/>
    <x v="205"/>
    <x v="3"/>
    <x v="0"/>
    <x v="1"/>
    <n v="5079"/>
    <n v="6"/>
    <n v="1067.8499999999999"/>
    <n v="6152.85"/>
    <n v="1845.855"/>
    <m/>
    <m/>
    <m/>
    <m/>
    <m/>
  </r>
  <r>
    <s v="COD - 654"/>
    <m/>
    <x v="205"/>
    <x v="1"/>
    <x v="1"/>
    <x v="1"/>
    <n v="8877"/>
    <n v="13"/>
    <n v="1866.8999999999999"/>
    <n v="10756.9"/>
    <n v="3227.0699999999997"/>
    <m/>
    <m/>
    <m/>
    <m/>
    <m/>
  </r>
  <r>
    <s v="COD - 655"/>
    <m/>
    <x v="206"/>
    <x v="0"/>
    <x v="0"/>
    <x v="0"/>
    <n v="3286"/>
    <n v="8"/>
    <n v="691.7399999999999"/>
    <n v="3985.74"/>
    <n v="1195.722"/>
    <m/>
    <m/>
    <m/>
    <m/>
    <m/>
  </r>
  <r>
    <s v="COD - 656"/>
    <m/>
    <x v="206"/>
    <x v="6"/>
    <x v="1"/>
    <x v="2"/>
    <n v="5770"/>
    <n v="41"/>
    <n v="1220.31"/>
    <n v="7031.3099999999995"/>
    <n v="2109.3929999999996"/>
    <m/>
    <m/>
    <m/>
    <m/>
    <m/>
  </r>
  <r>
    <s v="COD - 657"/>
    <m/>
    <x v="206"/>
    <x v="2"/>
    <x v="0"/>
    <x v="1"/>
    <n v="3688"/>
    <n v="49"/>
    <n v="784.77"/>
    <n v="4521.7700000000004"/>
    <n v="1356.5310000000002"/>
    <m/>
    <m/>
    <m/>
    <m/>
    <m/>
  </r>
  <r>
    <s v="COD - 658"/>
    <m/>
    <x v="207"/>
    <x v="6"/>
    <x v="1"/>
    <x v="2"/>
    <n v="1438"/>
    <n v="44"/>
    <n v="311.21999999999997"/>
    <n v="1793.22"/>
    <n v="537.96600000000001"/>
    <m/>
    <m/>
    <m/>
    <m/>
    <m/>
  </r>
  <r>
    <s v="COD - 659"/>
    <m/>
    <x v="207"/>
    <x v="4"/>
    <x v="1"/>
    <x v="2"/>
    <n v="1767"/>
    <n v="22"/>
    <n v="375.69"/>
    <n v="2164.69"/>
    <n v="649.40700000000004"/>
    <m/>
    <m/>
    <m/>
    <m/>
    <m/>
  </r>
  <r>
    <s v="COD - 660"/>
    <m/>
    <x v="207"/>
    <x v="2"/>
    <x v="0"/>
    <x v="0"/>
    <n v="3551"/>
    <n v="36"/>
    <n v="753.26999999999987"/>
    <n v="4340.2699999999995"/>
    <n v="1302.0809999999999"/>
    <m/>
    <m/>
    <m/>
    <m/>
    <m/>
  </r>
  <r>
    <s v="COD - 661"/>
    <m/>
    <x v="207"/>
    <x v="5"/>
    <x v="0"/>
    <x v="0"/>
    <n v="4509"/>
    <n v="25"/>
    <n v="952.14"/>
    <n v="5486.14"/>
    <n v="1645.8420000000001"/>
    <m/>
    <m/>
    <m/>
    <m/>
    <m/>
  </r>
  <r>
    <s v="COD - 662"/>
    <m/>
    <x v="207"/>
    <x v="0"/>
    <x v="0"/>
    <x v="0"/>
    <n v="3103"/>
    <n v="18"/>
    <n v="655.41"/>
    <n v="3776.41"/>
    <n v="1132.923"/>
    <m/>
    <m/>
    <m/>
    <m/>
    <m/>
  </r>
  <r>
    <s v="COD - 663"/>
    <m/>
    <x v="208"/>
    <x v="4"/>
    <x v="1"/>
    <x v="0"/>
    <n v="8533"/>
    <n v="35"/>
    <n v="1799.2799999999997"/>
    <n v="10367.279999999999"/>
    <n v="3110.1839999999997"/>
    <m/>
    <m/>
    <m/>
    <m/>
    <m/>
  </r>
  <r>
    <s v="COD - 664"/>
    <m/>
    <x v="208"/>
    <x v="2"/>
    <x v="0"/>
    <x v="2"/>
    <n v="8582"/>
    <n v="28"/>
    <n v="1808.1000000000001"/>
    <n v="10418.1"/>
    <n v="3125.43"/>
    <m/>
    <m/>
    <m/>
    <m/>
    <m/>
  </r>
  <r>
    <s v="COD - 665"/>
    <m/>
    <x v="208"/>
    <x v="6"/>
    <x v="1"/>
    <x v="1"/>
    <n v="4321"/>
    <n v="31"/>
    <n v="913.92"/>
    <n v="5265.92"/>
    <n v="1579.7760000000001"/>
    <m/>
    <m/>
    <m/>
    <m/>
    <m/>
  </r>
  <r>
    <s v="COD - 666"/>
    <m/>
    <x v="209"/>
    <x v="3"/>
    <x v="0"/>
    <x v="2"/>
    <n v="889"/>
    <n v="20"/>
    <n v="190.89"/>
    <n v="1099.8899999999999"/>
    <n v="329.96699999999993"/>
    <m/>
    <m/>
    <m/>
    <m/>
    <m/>
  </r>
  <r>
    <s v="COD - 667"/>
    <m/>
    <x v="209"/>
    <x v="1"/>
    <x v="1"/>
    <x v="0"/>
    <n v="3977"/>
    <n v="20"/>
    <n v="839.37"/>
    <n v="4836.37"/>
    <n v="1450.9109999999998"/>
    <m/>
    <m/>
    <m/>
    <m/>
    <m/>
  </r>
  <r>
    <s v="COD - 668"/>
    <m/>
    <x v="210"/>
    <x v="7"/>
    <x v="0"/>
    <x v="0"/>
    <n v="6760"/>
    <n v="10"/>
    <n v="1421.6999999999998"/>
    <n v="8191.7"/>
    <n v="2457.5099999999998"/>
    <m/>
    <m/>
    <m/>
    <m/>
    <m/>
  </r>
  <r>
    <s v="COD - 669"/>
    <m/>
    <x v="210"/>
    <x v="8"/>
    <x v="1"/>
    <x v="0"/>
    <n v="7605"/>
    <n v="50"/>
    <n v="1607.55"/>
    <n v="9262.5499999999993"/>
    <n v="2778.7649999999999"/>
    <m/>
    <m/>
    <m/>
    <m/>
    <m/>
  </r>
  <r>
    <s v="COD - 670"/>
    <m/>
    <x v="210"/>
    <x v="0"/>
    <x v="0"/>
    <x v="0"/>
    <n v="6328"/>
    <n v="9"/>
    <n v="1330.77"/>
    <n v="7667.77"/>
    <n v="2300.3310000000001"/>
    <m/>
    <m/>
    <m/>
    <m/>
    <m/>
  </r>
  <r>
    <s v="COD - 671"/>
    <m/>
    <x v="210"/>
    <x v="0"/>
    <x v="0"/>
    <x v="0"/>
    <n v="8465"/>
    <n v="21"/>
    <n v="1782.06"/>
    <n v="10268.06"/>
    <n v="3080.4179999999997"/>
    <m/>
    <m/>
    <m/>
    <m/>
    <m/>
  </r>
  <r>
    <s v="COD - 672"/>
    <m/>
    <x v="211"/>
    <x v="4"/>
    <x v="1"/>
    <x v="0"/>
    <n v="1888"/>
    <n v="39"/>
    <n v="404.66999999999996"/>
    <n v="2331.67"/>
    <n v="699.50099999999998"/>
    <m/>
    <m/>
    <m/>
    <m/>
    <m/>
  </r>
  <r>
    <s v="COD - 673"/>
    <m/>
    <x v="211"/>
    <x v="6"/>
    <x v="1"/>
    <x v="1"/>
    <n v="6502"/>
    <n v="42"/>
    <n v="1374.2399999999998"/>
    <n v="7918.24"/>
    <n v="2375.4719999999998"/>
    <m/>
    <m/>
    <m/>
    <m/>
    <m/>
  </r>
  <r>
    <s v="COD - 674"/>
    <m/>
    <x v="211"/>
    <x v="8"/>
    <x v="1"/>
    <x v="0"/>
    <n v="4604"/>
    <n v="26"/>
    <n v="972.3"/>
    <n v="5602.3"/>
    <n v="1680.69"/>
    <m/>
    <m/>
    <m/>
    <m/>
    <m/>
  </r>
  <r>
    <s v="COD - 675"/>
    <m/>
    <x v="212"/>
    <x v="2"/>
    <x v="0"/>
    <x v="0"/>
    <n v="9284"/>
    <n v="43"/>
    <n v="1958.6699999999998"/>
    <n v="11285.67"/>
    <n v="3385.701"/>
    <m/>
    <m/>
    <m/>
    <m/>
    <m/>
  </r>
  <r>
    <s v="COD - 676"/>
    <m/>
    <x v="212"/>
    <x v="6"/>
    <x v="1"/>
    <x v="0"/>
    <n v="622"/>
    <n v="45"/>
    <n v="140.07"/>
    <n v="807.06999999999994"/>
    <n v="242.12099999999998"/>
    <m/>
    <m/>
    <m/>
    <m/>
    <m/>
  </r>
  <r>
    <s v="COD - 677"/>
    <m/>
    <x v="213"/>
    <x v="8"/>
    <x v="1"/>
    <x v="2"/>
    <n v="6071"/>
    <n v="25"/>
    <n v="1280.1599999999999"/>
    <n v="7376.16"/>
    <n v="2212.848"/>
    <m/>
    <m/>
    <m/>
    <m/>
    <m/>
  </r>
  <r>
    <s v="COD - 678"/>
    <m/>
    <x v="213"/>
    <x v="4"/>
    <x v="1"/>
    <x v="1"/>
    <n v="5814"/>
    <n v="15"/>
    <n v="1224.0900000000001"/>
    <n v="7053.09"/>
    <n v="2115.9270000000001"/>
    <m/>
    <m/>
    <m/>
    <m/>
    <m/>
  </r>
  <r>
    <s v="COD - 679"/>
    <m/>
    <x v="213"/>
    <x v="5"/>
    <x v="0"/>
    <x v="0"/>
    <n v="8884"/>
    <n v="16"/>
    <n v="1868.9999999999998"/>
    <n v="10769"/>
    <n v="3230.7"/>
    <m/>
    <m/>
    <m/>
    <m/>
    <m/>
  </r>
  <r>
    <s v="COD - 680"/>
    <m/>
    <x v="213"/>
    <x v="4"/>
    <x v="1"/>
    <x v="1"/>
    <n v="4652"/>
    <n v="13"/>
    <n v="979.65"/>
    <n v="5644.65"/>
    <n v="1693.3949999999998"/>
    <m/>
    <m/>
    <m/>
    <m/>
    <m/>
  </r>
  <r>
    <s v="COD - 681"/>
    <m/>
    <x v="214"/>
    <x v="7"/>
    <x v="0"/>
    <x v="2"/>
    <n v="4936"/>
    <n v="14"/>
    <n v="1039.5"/>
    <n v="5989.5"/>
    <n v="1796.85"/>
    <m/>
    <m/>
    <m/>
    <m/>
    <m/>
  </r>
  <r>
    <s v="COD - 682"/>
    <m/>
    <x v="214"/>
    <x v="4"/>
    <x v="1"/>
    <x v="0"/>
    <n v="7830"/>
    <n v="16"/>
    <n v="1647.6599999999999"/>
    <n v="9493.66"/>
    <n v="2848.098"/>
    <m/>
    <m/>
    <m/>
    <m/>
    <m/>
  </r>
  <r>
    <s v="COD - 683"/>
    <m/>
    <x v="214"/>
    <x v="0"/>
    <x v="0"/>
    <x v="2"/>
    <n v="6542"/>
    <n v="45"/>
    <n v="1383.27"/>
    <n v="7970.27"/>
    <n v="2391.0810000000001"/>
    <m/>
    <m/>
    <m/>
    <m/>
    <m/>
  </r>
  <r>
    <s v="COD - 684"/>
    <m/>
    <x v="215"/>
    <x v="7"/>
    <x v="0"/>
    <x v="0"/>
    <n v="5771"/>
    <n v="30"/>
    <n v="1218.2099999999998"/>
    <n v="7019.21"/>
    <n v="2105.7629999999999"/>
    <m/>
    <m/>
    <m/>
    <m/>
    <m/>
  </r>
  <r>
    <s v="COD - 685"/>
    <m/>
    <x v="215"/>
    <x v="8"/>
    <x v="1"/>
    <x v="0"/>
    <n v="8487"/>
    <n v="2"/>
    <n v="1782.69"/>
    <n v="10271.69"/>
    <n v="3081.5070000000001"/>
    <m/>
    <m/>
    <m/>
    <m/>
    <m/>
  </r>
  <r>
    <s v="COD - 686"/>
    <m/>
    <x v="215"/>
    <x v="8"/>
    <x v="1"/>
    <x v="0"/>
    <n v="6187"/>
    <n v="25"/>
    <n v="1304.52"/>
    <n v="7516.52"/>
    <n v="2254.9560000000001"/>
    <m/>
    <m/>
    <m/>
    <m/>
    <m/>
  </r>
  <r>
    <s v="COD - 687"/>
    <m/>
    <x v="215"/>
    <x v="4"/>
    <x v="1"/>
    <x v="0"/>
    <n v="4342"/>
    <n v="37"/>
    <n v="919.58999999999992"/>
    <n v="5298.59"/>
    <n v="1589.577"/>
    <m/>
    <m/>
    <m/>
    <m/>
    <m/>
  </r>
  <r>
    <s v="COD - 688"/>
    <m/>
    <x v="216"/>
    <x v="4"/>
    <x v="1"/>
    <x v="1"/>
    <n v="599"/>
    <n v="9"/>
    <n v="127.67999999999999"/>
    <n v="735.68"/>
    <n v="220.70399999999998"/>
    <m/>
    <m/>
    <m/>
    <m/>
    <m/>
  </r>
  <r>
    <s v="COD - 689"/>
    <m/>
    <x v="216"/>
    <x v="2"/>
    <x v="0"/>
    <x v="0"/>
    <n v="9907"/>
    <n v="14"/>
    <n v="2083.41"/>
    <n v="12004.41"/>
    <n v="3601.3229999999999"/>
    <m/>
    <m/>
    <m/>
    <m/>
    <m/>
  </r>
  <r>
    <s v="COD - 690"/>
    <m/>
    <x v="216"/>
    <x v="5"/>
    <x v="0"/>
    <x v="0"/>
    <n v="6741"/>
    <n v="4"/>
    <n v="1416.4499999999998"/>
    <n v="8161.45"/>
    <n v="2448.4349999999999"/>
    <m/>
    <m/>
    <m/>
    <m/>
    <m/>
  </r>
  <r>
    <s v="COD - 691"/>
    <m/>
    <x v="216"/>
    <x v="4"/>
    <x v="1"/>
    <x v="2"/>
    <n v="1809"/>
    <n v="30"/>
    <n v="386.19"/>
    <n v="2225.19"/>
    <n v="667.55700000000002"/>
    <m/>
    <m/>
    <m/>
    <m/>
    <m/>
  </r>
  <r>
    <s v="COD - 692"/>
    <m/>
    <x v="216"/>
    <x v="3"/>
    <x v="0"/>
    <x v="2"/>
    <n v="9392"/>
    <n v="33"/>
    <n v="1979.25"/>
    <n v="11404.25"/>
    <n v="3421.2750000000001"/>
    <m/>
    <m/>
    <m/>
    <m/>
    <m/>
  </r>
  <r>
    <s v="COD - 693"/>
    <m/>
    <x v="216"/>
    <x v="0"/>
    <x v="0"/>
    <x v="0"/>
    <n v="1638"/>
    <n v="9"/>
    <n v="345.86999999999995"/>
    <n v="1992.87"/>
    <n v="597.86099999999999"/>
    <m/>
    <m/>
    <m/>
    <m/>
    <m/>
  </r>
  <r>
    <s v="COD - 694"/>
    <m/>
    <x v="216"/>
    <x v="8"/>
    <x v="1"/>
    <x v="0"/>
    <n v="2974"/>
    <n v="10"/>
    <n v="626.64"/>
    <n v="3610.64"/>
    <n v="1083.192"/>
    <m/>
    <m/>
    <m/>
    <m/>
    <m/>
  </r>
  <r>
    <s v="COD - 695"/>
    <m/>
    <x v="217"/>
    <x v="8"/>
    <x v="1"/>
    <x v="2"/>
    <n v="1723"/>
    <n v="37"/>
    <n v="369.59999999999997"/>
    <n v="2129.6"/>
    <n v="638.88"/>
    <m/>
    <m/>
    <m/>
    <m/>
    <m/>
  </r>
  <r>
    <s v="COD - 696"/>
    <m/>
    <x v="218"/>
    <x v="6"/>
    <x v="1"/>
    <x v="0"/>
    <n v="9614"/>
    <n v="42"/>
    <n v="2027.7599999999998"/>
    <n v="11683.76"/>
    <n v="3505.1280000000002"/>
    <m/>
    <m/>
    <m/>
    <m/>
    <m/>
  </r>
  <r>
    <s v="COD - 697"/>
    <m/>
    <x v="218"/>
    <x v="4"/>
    <x v="1"/>
    <x v="0"/>
    <n v="4629"/>
    <n v="19"/>
    <n v="976.07999999999993"/>
    <n v="5624.08"/>
    <n v="1687.2239999999999"/>
    <m/>
    <m/>
    <m/>
    <m/>
    <m/>
  </r>
  <r>
    <s v="COD - 698"/>
    <m/>
    <x v="218"/>
    <x v="4"/>
    <x v="1"/>
    <x v="1"/>
    <n v="9331"/>
    <n v="50"/>
    <n v="1970.01"/>
    <n v="11351.01"/>
    <n v="3405.3029999999999"/>
    <m/>
    <m/>
    <m/>
    <m/>
    <m/>
  </r>
  <r>
    <s v="COD - 699"/>
    <m/>
    <x v="218"/>
    <x v="4"/>
    <x v="1"/>
    <x v="2"/>
    <n v="7225"/>
    <n v="46"/>
    <n v="1526.91"/>
    <n v="8797.91"/>
    <n v="2639.373"/>
    <m/>
    <m/>
    <m/>
    <m/>
    <m/>
  </r>
  <r>
    <s v="COD - 700"/>
    <m/>
    <x v="219"/>
    <x v="8"/>
    <x v="1"/>
    <x v="0"/>
    <n v="299"/>
    <n v="22"/>
    <n v="67.41"/>
    <n v="388.40999999999997"/>
    <n v="116.52299999999998"/>
    <m/>
    <m/>
    <m/>
    <m/>
    <m/>
  </r>
  <r>
    <s v="COD - 701"/>
    <m/>
    <x v="219"/>
    <x v="0"/>
    <x v="0"/>
    <x v="0"/>
    <n v="3881"/>
    <n v="43"/>
    <n v="824.04"/>
    <n v="4748.04"/>
    <n v="1424.412"/>
    <m/>
    <m/>
    <m/>
    <m/>
    <m/>
  </r>
  <r>
    <s v="COD - 702"/>
    <m/>
    <x v="219"/>
    <x v="4"/>
    <x v="1"/>
    <x v="1"/>
    <n v="9700"/>
    <n v="40"/>
    <n v="2045.4"/>
    <n v="11785.4"/>
    <n v="3535.62"/>
    <m/>
    <m/>
    <m/>
    <m/>
    <m/>
  </r>
  <r>
    <s v="COD - 703"/>
    <m/>
    <x v="219"/>
    <x v="2"/>
    <x v="0"/>
    <x v="0"/>
    <n v="2316"/>
    <n v="50"/>
    <n v="496.85999999999996"/>
    <n v="2862.86"/>
    <n v="858.85800000000006"/>
    <m/>
    <m/>
    <m/>
    <m/>
    <m/>
  </r>
  <r>
    <s v="COD - 704"/>
    <m/>
    <x v="220"/>
    <x v="1"/>
    <x v="1"/>
    <x v="0"/>
    <n v="8939"/>
    <n v="33"/>
    <n v="1884.12"/>
    <n v="10856.119999999999"/>
    <n v="3256.8359999999998"/>
    <m/>
    <m/>
    <m/>
    <m/>
    <m/>
  </r>
  <r>
    <s v="COD - 705"/>
    <m/>
    <x v="220"/>
    <x v="2"/>
    <x v="0"/>
    <x v="0"/>
    <n v="1300"/>
    <n v="45"/>
    <n v="282.45"/>
    <n v="1627.45"/>
    <n v="488.23500000000001"/>
    <m/>
    <m/>
    <m/>
    <m/>
    <m/>
  </r>
  <r>
    <s v="COD - 706"/>
    <m/>
    <x v="220"/>
    <x v="3"/>
    <x v="0"/>
    <x v="2"/>
    <n v="5149"/>
    <n v="42"/>
    <n v="1090.1099999999999"/>
    <n v="6281.11"/>
    <n v="1884.3329999999999"/>
    <m/>
    <m/>
    <m/>
    <m/>
    <m/>
  </r>
  <r>
    <s v="COD - 707"/>
    <m/>
    <x v="220"/>
    <x v="4"/>
    <x v="1"/>
    <x v="2"/>
    <n v="740"/>
    <n v="39"/>
    <n v="163.59"/>
    <n v="942.59"/>
    <n v="282.77699999999999"/>
    <m/>
    <m/>
    <m/>
    <m/>
    <m/>
  </r>
  <r>
    <s v="COD - 708"/>
    <m/>
    <x v="220"/>
    <x v="4"/>
    <x v="1"/>
    <x v="1"/>
    <n v="5557"/>
    <n v="3"/>
    <n v="1167.6000000000001"/>
    <n v="6727.6"/>
    <n v="2018.28"/>
    <m/>
    <m/>
    <m/>
    <m/>
    <m/>
  </r>
  <r>
    <s v="COD - 709"/>
    <m/>
    <x v="221"/>
    <x v="6"/>
    <x v="1"/>
    <x v="1"/>
    <n v="7606"/>
    <n v="6"/>
    <n v="1598.52"/>
    <n v="9210.52"/>
    <n v="2763.1559999999999"/>
    <m/>
    <m/>
    <m/>
    <m/>
    <m/>
  </r>
  <r>
    <s v="COD - 710"/>
    <m/>
    <x v="221"/>
    <x v="4"/>
    <x v="1"/>
    <x v="0"/>
    <n v="2238"/>
    <n v="5"/>
    <n v="471.03"/>
    <n v="2714.0299999999997"/>
    <n v="814.20899999999995"/>
    <m/>
    <m/>
    <m/>
    <m/>
    <m/>
  </r>
  <r>
    <s v="COD - 711"/>
    <m/>
    <x v="221"/>
    <x v="6"/>
    <x v="1"/>
    <x v="0"/>
    <n v="1226"/>
    <n v="17"/>
    <n v="261.02999999999997"/>
    <n v="1504.03"/>
    <n v="451.209"/>
    <m/>
    <m/>
    <m/>
    <m/>
    <m/>
  </r>
  <r>
    <s v="COD - 712"/>
    <m/>
    <x v="222"/>
    <x v="3"/>
    <x v="0"/>
    <x v="2"/>
    <n v="6505"/>
    <n v="44"/>
    <n v="1375.29"/>
    <n v="7924.29"/>
    <n v="2377.2869999999998"/>
    <m/>
    <m/>
    <m/>
    <m/>
    <m/>
  </r>
  <r>
    <s v="COD - 713"/>
    <m/>
    <x v="223"/>
    <x v="8"/>
    <x v="1"/>
    <x v="0"/>
    <n v="1541"/>
    <n v="18"/>
    <n v="327.39"/>
    <n v="1886.3899999999999"/>
    <n v="565.91699999999992"/>
    <m/>
    <m/>
    <m/>
    <m/>
    <m/>
  </r>
  <r>
    <s v="COD - 714"/>
    <m/>
    <x v="223"/>
    <x v="0"/>
    <x v="0"/>
    <x v="0"/>
    <n v="8043"/>
    <n v="6"/>
    <n v="1690.29"/>
    <n v="9739.2900000000009"/>
    <n v="2921.7870000000003"/>
    <m/>
    <m/>
    <m/>
    <m/>
    <m/>
  </r>
  <r>
    <s v="COD - 715"/>
    <m/>
    <x v="223"/>
    <x v="6"/>
    <x v="1"/>
    <x v="1"/>
    <n v="4252"/>
    <n v="15"/>
    <n v="896.06999999999994"/>
    <n v="5163.07"/>
    <n v="1548.9209999999998"/>
    <m/>
    <m/>
    <m/>
    <m/>
    <m/>
  </r>
  <r>
    <s v="COD - 716"/>
    <m/>
    <x v="223"/>
    <x v="2"/>
    <x v="0"/>
    <x v="0"/>
    <n v="5093"/>
    <n v="19"/>
    <n v="1073.52"/>
    <n v="6185.52"/>
    <n v="1855.6559999999999"/>
    <m/>
    <m/>
    <m/>
    <m/>
    <m/>
  </r>
  <r>
    <s v="COD - 717"/>
    <m/>
    <x v="224"/>
    <x v="5"/>
    <x v="0"/>
    <x v="0"/>
    <n v="1987"/>
    <n v="14"/>
    <n v="420.21"/>
    <n v="2421.21"/>
    <n v="726.36299999999994"/>
    <m/>
    <m/>
    <m/>
    <m/>
    <m/>
  </r>
  <r>
    <s v="COD - 718"/>
    <m/>
    <x v="224"/>
    <x v="4"/>
    <x v="1"/>
    <x v="0"/>
    <n v="3081"/>
    <n v="44"/>
    <n v="656.25"/>
    <n v="3781.25"/>
    <n v="1134.375"/>
    <m/>
    <m/>
    <m/>
    <m/>
    <m/>
  </r>
  <r>
    <s v="COD - 719"/>
    <m/>
    <x v="224"/>
    <x v="1"/>
    <x v="1"/>
    <x v="0"/>
    <n v="8809"/>
    <n v="46"/>
    <n v="1859.55"/>
    <n v="10714.55"/>
    <n v="3214.3649999999998"/>
    <m/>
    <m/>
    <m/>
    <m/>
    <m/>
  </r>
  <r>
    <s v="COD - 720"/>
    <m/>
    <x v="225"/>
    <x v="4"/>
    <x v="1"/>
    <x v="0"/>
    <n v="8651"/>
    <n v="28"/>
    <n v="1822.5900000000001"/>
    <n v="10501.59"/>
    <n v="3150.4769999999999"/>
    <m/>
    <m/>
    <m/>
    <m/>
    <m/>
  </r>
  <r>
    <s v="COD - 721"/>
    <m/>
    <x v="225"/>
    <x v="0"/>
    <x v="0"/>
    <x v="0"/>
    <n v="1662"/>
    <n v="38"/>
    <n v="357"/>
    <n v="2057"/>
    <n v="617.1"/>
    <m/>
    <m/>
    <m/>
    <m/>
    <m/>
  </r>
  <r>
    <s v="COD - 722"/>
    <m/>
    <x v="225"/>
    <x v="6"/>
    <x v="1"/>
    <x v="2"/>
    <n v="1639"/>
    <n v="2"/>
    <n v="344.61"/>
    <n v="1985.6100000000001"/>
    <n v="595.68299999999999"/>
    <m/>
    <m/>
    <m/>
    <m/>
    <m/>
  </r>
  <r>
    <s v="COD - 723"/>
    <m/>
    <x v="225"/>
    <x v="5"/>
    <x v="0"/>
    <x v="1"/>
    <n v="2448"/>
    <n v="43"/>
    <n v="523.1099999999999"/>
    <n v="3014.1099999999997"/>
    <n v="904.23299999999983"/>
    <m/>
    <m/>
    <m/>
    <m/>
    <m/>
  </r>
  <r>
    <s v="COD - 724"/>
    <m/>
    <x v="225"/>
    <x v="0"/>
    <x v="0"/>
    <x v="0"/>
    <n v="3621"/>
    <n v="11"/>
    <n v="762.71999999999991"/>
    <n v="4394.72"/>
    <n v="1318.4159999999999"/>
    <m/>
    <m/>
    <m/>
    <m/>
    <m/>
  </r>
  <r>
    <s v="COD - 725"/>
    <m/>
    <x v="225"/>
    <x v="4"/>
    <x v="1"/>
    <x v="2"/>
    <n v="368"/>
    <n v="33"/>
    <n v="84.210000000000008"/>
    <n v="485.21000000000004"/>
    <n v="145.56300000000002"/>
    <m/>
    <m/>
    <m/>
    <m/>
    <m/>
  </r>
  <r>
    <s v="COD - 726"/>
    <m/>
    <x v="225"/>
    <x v="6"/>
    <x v="1"/>
    <x v="0"/>
    <n v="6145"/>
    <n v="25"/>
    <n v="1295.7"/>
    <n v="7465.7"/>
    <n v="2239.71"/>
    <m/>
    <m/>
    <m/>
    <m/>
    <m/>
  </r>
  <r>
    <s v="COD - 727"/>
    <m/>
    <x v="226"/>
    <x v="1"/>
    <x v="1"/>
    <x v="0"/>
    <n v="2446"/>
    <n v="4"/>
    <n v="514.5"/>
    <n v="2964.5"/>
    <n v="889.35"/>
    <m/>
    <m/>
    <m/>
    <m/>
    <m/>
  </r>
  <r>
    <s v="COD - 728"/>
    <m/>
    <x v="226"/>
    <x v="2"/>
    <x v="0"/>
    <x v="2"/>
    <n v="6521"/>
    <n v="3"/>
    <n v="1370.04"/>
    <n v="7894.04"/>
    <n v="2368.212"/>
    <m/>
    <m/>
    <m/>
    <m/>
    <m/>
  </r>
  <r>
    <s v="COD - 729"/>
    <m/>
    <x v="226"/>
    <x v="3"/>
    <x v="0"/>
    <x v="0"/>
    <n v="9300"/>
    <n v="8"/>
    <n v="1954.68"/>
    <n v="11262.68"/>
    <n v="3378.8040000000001"/>
    <m/>
    <m/>
    <m/>
    <m/>
    <m/>
  </r>
  <r>
    <s v="COD - 730"/>
    <m/>
    <x v="227"/>
    <x v="4"/>
    <x v="1"/>
    <x v="0"/>
    <n v="1204"/>
    <n v="32"/>
    <n v="259.56"/>
    <n v="1495.56"/>
    <n v="448.66799999999995"/>
    <m/>
    <m/>
    <m/>
    <m/>
    <m/>
  </r>
  <r>
    <s v="COD - 731"/>
    <m/>
    <x v="227"/>
    <x v="8"/>
    <x v="1"/>
    <x v="0"/>
    <n v="8940"/>
    <n v="9"/>
    <n v="1879.29"/>
    <n v="10828.29"/>
    <n v="3248.4870000000001"/>
    <m/>
    <m/>
    <m/>
    <m/>
    <m/>
  </r>
  <r>
    <s v="COD - 732"/>
    <m/>
    <x v="227"/>
    <x v="0"/>
    <x v="0"/>
    <x v="0"/>
    <n v="9643"/>
    <n v="41"/>
    <n v="2033.6399999999999"/>
    <n v="11717.64"/>
    <n v="3515.2919999999999"/>
    <m/>
    <m/>
    <m/>
    <m/>
    <m/>
  </r>
  <r>
    <s v="COD - 733"/>
    <m/>
    <x v="228"/>
    <x v="0"/>
    <x v="0"/>
    <x v="0"/>
    <n v="1365"/>
    <n v="48"/>
    <n v="296.72999999999996"/>
    <n v="1709.73"/>
    <n v="512.91899999999998"/>
    <m/>
    <m/>
    <m/>
    <m/>
    <m/>
  </r>
  <r>
    <s v="COD - 734"/>
    <m/>
    <x v="228"/>
    <x v="8"/>
    <x v="1"/>
    <x v="1"/>
    <n v="9344"/>
    <n v="29"/>
    <n v="1968.33"/>
    <n v="11341.33"/>
    <n v="3402.3989999999999"/>
    <m/>
    <m/>
    <m/>
    <m/>
    <m/>
  </r>
  <r>
    <s v="COD - 735"/>
    <m/>
    <x v="228"/>
    <x v="7"/>
    <x v="0"/>
    <x v="1"/>
    <n v="9849"/>
    <n v="13"/>
    <n v="2071.02"/>
    <n v="11933.02"/>
    <n v="3579.9059999999999"/>
    <m/>
    <m/>
    <m/>
    <m/>
    <m/>
  </r>
  <r>
    <s v="COD - 736"/>
    <m/>
    <x v="228"/>
    <x v="0"/>
    <x v="0"/>
    <x v="1"/>
    <n v="3676"/>
    <n v="29"/>
    <n v="778.05"/>
    <n v="4483.05"/>
    <n v="1344.915"/>
    <m/>
    <m/>
    <m/>
    <m/>
    <m/>
  </r>
  <r>
    <s v="COD - 737"/>
    <m/>
    <x v="228"/>
    <x v="0"/>
    <x v="0"/>
    <x v="0"/>
    <n v="7305"/>
    <n v="25"/>
    <n v="1539.3"/>
    <n v="8869.2999999999993"/>
    <n v="2660.7899999999995"/>
    <m/>
    <m/>
    <m/>
    <m/>
    <m/>
  </r>
  <r>
    <s v="COD - 738"/>
    <m/>
    <x v="229"/>
    <x v="5"/>
    <x v="0"/>
    <x v="2"/>
    <n v="2310"/>
    <n v="3"/>
    <n v="485.72999999999996"/>
    <n v="2798.73"/>
    <n v="839.61900000000003"/>
    <m/>
    <m/>
    <m/>
    <m/>
    <m/>
  </r>
  <r>
    <s v="COD - 739"/>
    <m/>
    <x v="229"/>
    <x v="0"/>
    <x v="0"/>
    <x v="0"/>
    <n v="5871"/>
    <n v="13"/>
    <n v="1235.6399999999999"/>
    <n v="7119.6399999999994"/>
    <n v="2135.8919999999998"/>
    <m/>
    <m/>
    <m/>
    <m/>
    <m/>
  </r>
  <r>
    <s v="COD - 740"/>
    <m/>
    <x v="230"/>
    <x v="4"/>
    <x v="1"/>
    <x v="0"/>
    <n v="6780"/>
    <n v="42"/>
    <n v="1432.62"/>
    <n v="8254.619999999999"/>
    <n v="2476.3859999999995"/>
    <m/>
    <m/>
    <m/>
    <m/>
    <m/>
  </r>
  <r>
    <s v="COD - 741"/>
    <m/>
    <x v="231"/>
    <x v="7"/>
    <x v="0"/>
    <x v="1"/>
    <n v="6881"/>
    <n v="47"/>
    <n v="1454.8799999999999"/>
    <n v="8382.8799999999992"/>
    <n v="2514.8639999999996"/>
    <m/>
    <m/>
    <m/>
    <m/>
    <m/>
  </r>
  <r>
    <s v="COD - 742"/>
    <m/>
    <x v="231"/>
    <x v="5"/>
    <x v="0"/>
    <x v="0"/>
    <n v="9570"/>
    <n v="8"/>
    <n v="2011.3799999999999"/>
    <n v="11589.38"/>
    <n v="3476.8139999999999"/>
    <m/>
    <m/>
    <m/>
    <m/>
    <m/>
  </r>
  <r>
    <s v="COD - 743"/>
    <m/>
    <x v="231"/>
    <x v="1"/>
    <x v="1"/>
    <x v="2"/>
    <n v="4215"/>
    <n v="35"/>
    <n v="892.5"/>
    <n v="5142.5"/>
    <n v="1542.75"/>
    <m/>
    <m/>
    <m/>
    <m/>
    <m/>
  </r>
  <r>
    <s v="COD - 744"/>
    <m/>
    <x v="232"/>
    <x v="5"/>
    <x v="0"/>
    <x v="0"/>
    <n v="8141"/>
    <n v="29"/>
    <n v="1715.6999999999998"/>
    <n v="9885.7000000000007"/>
    <n v="2965.71"/>
    <m/>
    <m/>
    <m/>
    <m/>
    <m/>
  </r>
  <r>
    <s v="COD - 745"/>
    <m/>
    <x v="232"/>
    <x v="6"/>
    <x v="1"/>
    <x v="0"/>
    <n v="8210"/>
    <n v="16"/>
    <n v="1727.4599999999998"/>
    <n v="9953.4599999999991"/>
    <n v="2986.0379999999996"/>
    <m/>
    <m/>
    <m/>
    <m/>
    <m/>
  </r>
  <r>
    <s v="COD - 746"/>
    <m/>
    <x v="232"/>
    <x v="4"/>
    <x v="1"/>
    <x v="0"/>
    <n v="4099"/>
    <n v="48"/>
    <n v="870.87"/>
    <n v="5017.87"/>
    <n v="1505.3609999999999"/>
    <m/>
    <m/>
    <m/>
    <m/>
    <m/>
  </r>
  <r>
    <s v="COD - 747"/>
    <m/>
    <x v="233"/>
    <x v="6"/>
    <x v="1"/>
    <x v="0"/>
    <n v="3814"/>
    <n v="7"/>
    <n v="802.41"/>
    <n v="4623.41"/>
    <n v="1387.0229999999999"/>
    <m/>
    <m/>
    <m/>
    <m/>
    <m/>
  </r>
  <r>
    <s v="COD - 748"/>
    <m/>
    <x v="233"/>
    <x v="8"/>
    <x v="1"/>
    <x v="1"/>
    <n v="1285"/>
    <n v="37"/>
    <n v="277.61999999999995"/>
    <n v="1599.62"/>
    <n v="479.88599999999997"/>
    <m/>
    <m/>
    <m/>
    <m/>
    <m/>
  </r>
  <r>
    <s v="COD - 749"/>
    <m/>
    <x v="234"/>
    <x v="3"/>
    <x v="0"/>
    <x v="1"/>
    <n v="8002"/>
    <n v="12"/>
    <n v="1682.9399999999998"/>
    <n v="9696.94"/>
    <n v="2909.0819999999999"/>
    <m/>
    <m/>
    <m/>
    <m/>
    <m/>
  </r>
  <r>
    <s v="COD - 750"/>
    <m/>
    <x v="234"/>
    <x v="4"/>
    <x v="1"/>
    <x v="1"/>
    <n v="3819"/>
    <n v="31"/>
    <n v="808.5"/>
    <n v="4658.5"/>
    <n v="1397.55"/>
    <m/>
    <m/>
    <m/>
    <m/>
    <m/>
  </r>
  <r>
    <s v="COD - 751"/>
    <m/>
    <x v="235"/>
    <x v="5"/>
    <x v="0"/>
    <x v="0"/>
    <n v="7659"/>
    <n v="37"/>
    <n v="1616.1599999999999"/>
    <n v="9312.16"/>
    <n v="2793.6479999999997"/>
    <m/>
    <m/>
    <m/>
    <m/>
    <m/>
  </r>
  <r>
    <s v="COD - 752"/>
    <m/>
    <x v="235"/>
    <x v="7"/>
    <x v="0"/>
    <x v="1"/>
    <n v="5542"/>
    <n v="24"/>
    <n v="1168.8599999999999"/>
    <n v="6734.86"/>
    <n v="2020.4579999999999"/>
    <m/>
    <m/>
    <m/>
    <m/>
    <m/>
  </r>
  <r>
    <s v="COD - 753"/>
    <m/>
    <x v="235"/>
    <x v="0"/>
    <x v="0"/>
    <x v="0"/>
    <n v="5022"/>
    <n v="24"/>
    <n v="1059.6599999999999"/>
    <n v="6105.66"/>
    <n v="1831.6979999999999"/>
    <m/>
    <m/>
    <m/>
    <m/>
    <m/>
  </r>
  <r>
    <s v="COD - 754"/>
    <m/>
    <x v="236"/>
    <x v="8"/>
    <x v="1"/>
    <x v="0"/>
    <n v="3940"/>
    <n v="29"/>
    <n v="833.49"/>
    <n v="4802.49"/>
    <n v="1440.7469999999998"/>
    <m/>
    <m/>
    <m/>
    <m/>
    <m/>
  </r>
  <r>
    <s v="COD - 755"/>
    <m/>
    <x v="236"/>
    <x v="1"/>
    <x v="1"/>
    <x v="0"/>
    <n v="5306"/>
    <n v="15"/>
    <n v="1117.4100000000001"/>
    <n v="6438.41"/>
    <n v="1931.5229999999999"/>
    <m/>
    <m/>
    <m/>
    <m/>
    <m/>
  </r>
  <r>
    <s v="COD - 756"/>
    <m/>
    <x v="236"/>
    <x v="2"/>
    <x v="0"/>
    <x v="2"/>
    <n v="3190"/>
    <n v="3"/>
    <n v="670.53"/>
    <n v="3863.5299999999997"/>
    <n v="1159.059"/>
    <m/>
    <m/>
    <m/>
    <m/>
    <m/>
  </r>
  <r>
    <s v="COD - 757"/>
    <m/>
    <x v="237"/>
    <x v="5"/>
    <x v="0"/>
    <x v="0"/>
    <n v="1585"/>
    <n v="46"/>
    <n v="342.51"/>
    <n v="1973.51"/>
    <n v="592.053"/>
    <m/>
    <m/>
    <m/>
    <m/>
    <m/>
  </r>
  <r>
    <s v="COD - 758"/>
    <m/>
    <x v="237"/>
    <x v="3"/>
    <x v="0"/>
    <x v="0"/>
    <n v="3665"/>
    <n v="5"/>
    <n v="770.69999999999993"/>
    <n v="4440.7"/>
    <n v="1332.2099999999998"/>
    <m/>
    <m/>
    <m/>
    <m/>
    <m/>
  </r>
  <r>
    <s v="COD - 759"/>
    <m/>
    <x v="237"/>
    <x v="6"/>
    <x v="1"/>
    <x v="0"/>
    <n v="8013"/>
    <n v="45"/>
    <n v="1692.18"/>
    <n v="9750.18"/>
    <n v="2925.0540000000001"/>
    <m/>
    <m/>
    <m/>
    <m/>
    <m/>
  </r>
  <r>
    <s v="COD - 760"/>
    <m/>
    <x v="238"/>
    <x v="3"/>
    <x v="0"/>
    <x v="0"/>
    <n v="3752"/>
    <n v="43"/>
    <n v="796.94999999999993"/>
    <n v="4591.95"/>
    <n v="1377.5849999999998"/>
    <m/>
    <m/>
    <m/>
    <m/>
    <m/>
  </r>
  <r>
    <s v="COD - 761"/>
    <m/>
    <x v="238"/>
    <x v="1"/>
    <x v="1"/>
    <x v="0"/>
    <n v="422"/>
    <n v="2"/>
    <n v="89.039999999999992"/>
    <n v="513.04"/>
    <n v="153.91199999999998"/>
    <m/>
    <m/>
    <m/>
    <m/>
    <m/>
  </r>
  <r>
    <s v="COD - 762"/>
    <m/>
    <x v="238"/>
    <x v="0"/>
    <x v="0"/>
    <x v="0"/>
    <n v="7172"/>
    <n v="42"/>
    <n v="1514.9399999999998"/>
    <n v="8728.94"/>
    <n v="2618.6820000000002"/>
    <m/>
    <m/>
    <m/>
    <m/>
    <m/>
  </r>
  <r>
    <s v="COD - 763"/>
    <m/>
    <x v="239"/>
    <x v="2"/>
    <x v="0"/>
    <x v="0"/>
    <n v="5695"/>
    <n v="19"/>
    <n v="1199.94"/>
    <n v="6913.9400000000005"/>
    <n v="2074.1820000000002"/>
    <m/>
    <m/>
    <m/>
    <m/>
    <m/>
  </r>
  <r>
    <s v="COD - 764"/>
    <m/>
    <x v="239"/>
    <x v="3"/>
    <x v="0"/>
    <x v="0"/>
    <n v="4828"/>
    <n v="49"/>
    <n v="1024.17"/>
    <n v="5901.17"/>
    <n v="1770.3509999999999"/>
    <m/>
    <m/>
    <m/>
    <m/>
    <m/>
  </r>
  <r>
    <s v="COD - 765"/>
    <m/>
    <x v="239"/>
    <x v="8"/>
    <x v="1"/>
    <x v="0"/>
    <n v="858"/>
    <n v="37"/>
    <n v="187.95000000000002"/>
    <n v="1082.95"/>
    <n v="324.88499999999999"/>
    <m/>
    <m/>
    <m/>
    <m/>
    <m/>
  </r>
  <r>
    <s v="COD - 766"/>
    <m/>
    <x v="240"/>
    <x v="7"/>
    <x v="0"/>
    <x v="0"/>
    <n v="8490"/>
    <n v="48"/>
    <n v="1792.9799999999998"/>
    <n v="10330.98"/>
    <n v="3099.2939999999999"/>
    <m/>
    <m/>
    <m/>
    <m/>
    <m/>
  </r>
  <r>
    <s v="COD - 767"/>
    <m/>
    <x v="240"/>
    <x v="1"/>
    <x v="1"/>
    <x v="0"/>
    <n v="2385"/>
    <n v="44"/>
    <n v="510.09"/>
    <n v="2939.09"/>
    <n v="881.72699999999998"/>
    <m/>
    <m/>
    <m/>
    <m/>
    <m/>
  </r>
  <r>
    <s v="COD - 768"/>
    <m/>
    <x v="240"/>
    <x v="0"/>
    <x v="0"/>
    <x v="2"/>
    <n v="9970"/>
    <n v="35"/>
    <n v="2101.0499999999997"/>
    <n v="12106.05"/>
    <n v="3631.8149999999996"/>
    <m/>
    <m/>
    <m/>
    <m/>
    <m/>
  </r>
  <r>
    <s v="COD - 769"/>
    <m/>
    <x v="240"/>
    <x v="4"/>
    <x v="1"/>
    <x v="0"/>
    <n v="9033"/>
    <n v="10"/>
    <n v="1899.0299999999997"/>
    <n v="10942.029999999999"/>
    <n v="3282.6089999999995"/>
    <m/>
    <m/>
    <m/>
    <m/>
    <m/>
  </r>
  <r>
    <s v="COD - 770"/>
    <m/>
    <x v="241"/>
    <x v="0"/>
    <x v="0"/>
    <x v="1"/>
    <n v="5290"/>
    <n v="37"/>
    <n v="1118.6699999999998"/>
    <n v="6445.67"/>
    <n v="1933.701"/>
    <m/>
    <m/>
    <m/>
    <m/>
    <m/>
  </r>
  <r>
    <s v="COD - 771"/>
    <m/>
    <x v="241"/>
    <x v="0"/>
    <x v="0"/>
    <x v="1"/>
    <n v="1953"/>
    <n v="10"/>
    <n v="412.23"/>
    <n v="2375.23"/>
    <n v="712.56899999999996"/>
    <m/>
    <m/>
    <m/>
    <m/>
    <m/>
  </r>
  <r>
    <s v="COD - 772"/>
    <m/>
    <x v="242"/>
    <x v="8"/>
    <x v="1"/>
    <x v="0"/>
    <n v="641"/>
    <n v="37"/>
    <n v="142.38"/>
    <n v="820.38"/>
    <n v="246.11399999999998"/>
    <m/>
    <m/>
    <m/>
    <m/>
    <m/>
  </r>
  <r>
    <s v="COD - 773"/>
    <m/>
    <x v="242"/>
    <x v="0"/>
    <x v="0"/>
    <x v="2"/>
    <n v="4468"/>
    <n v="6"/>
    <n v="939.54"/>
    <n v="5413.54"/>
    <n v="1624.0619999999999"/>
    <m/>
    <m/>
    <m/>
    <m/>
    <m/>
  </r>
  <r>
    <s v="COD - 774"/>
    <m/>
    <x v="243"/>
    <x v="4"/>
    <x v="1"/>
    <x v="2"/>
    <n v="8364"/>
    <n v="2"/>
    <n v="1756.86"/>
    <n v="10122.86"/>
    <n v="3036.8580000000002"/>
    <m/>
    <m/>
    <m/>
    <m/>
    <m/>
  </r>
  <r>
    <s v="COD - 775"/>
    <m/>
    <x v="243"/>
    <x v="2"/>
    <x v="0"/>
    <x v="1"/>
    <n v="5979"/>
    <n v="35"/>
    <n v="1262.9399999999998"/>
    <n v="7276.94"/>
    <n v="2183.0819999999999"/>
    <m/>
    <m/>
    <m/>
    <m/>
    <m/>
  </r>
  <r>
    <s v="COD - 776"/>
    <m/>
    <x v="243"/>
    <x v="5"/>
    <x v="0"/>
    <x v="0"/>
    <n v="6294"/>
    <n v="38"/>
    <n v="1329.72"/>
    <n v="7661.72"/>
    <n v="2298.5160000000001"/>
    <m/>
    <m/>
    <m/>
    <m/>
    <m/>
  </r>
  <r>
    <s v="COD - 777"/>
    <m/>
    <x v="243"/>
    <x v="0"/>
    <x v="0"/>
    <x v="0"/>
    <n v="4498"/>
    <n v="35"/>
    <n v="951.93"/>
    <n v="5484.93"/>
    <n v="1645.479"/>
    <m/>
    <m/>
    <m/>
    <m/>
    <m/>
  </r>
  <r>
    <s v="COD - 778"/>
    <m/>
    <x v="243"/>
    <x v="7"/>
    <x v="0"/>
    <x v="2"/>
    <n v="6906"/>
    <n v="42"/>
    <n v="1459.08"/>
    <n v="8407.08"/>
    <n v="2522.1239999999998"/>
    <m/>
    <m/>
    <m/>
    <m/>
    <m/>
  </r>
  <r>
    <s v="COD - 779"/>
    <m/>
    <x v="243"/>
    <x v="5"/>
    <x v="0"/>
    <x v="2"/>
    <n v="1965"/>
    <n v="44"/>
    <n v="421.89"/>
    <n v="2430.89"/>
    <n v="729.26699999999994"/>
    <m/>
    <m/>
    <m/>
    <m/>
    <m/>
  </r>
  <r>
    <s v="COD - 780"/>
    <m/>
    <x v="244"/>
    <x v="8"/>
    <x v="1"/>
    <x v="0"/>
    <n v="5853"/>
    <n v="9"/>
    <n v="1231.02"/>
    <n v="7093.02"/>
    <n v="2127.9059999999999"/>
    <m/>
    <m/>
    <m/>
    <m/>
    <m/>
  </r>
  <r>
    <s v="COD - 781"/>
    <m/>
    <x v="244"/>
    <x v="2"/>
    <x v="0"/>
    <x v="0"/>
    <n v="7705"/>
    <n v="45"/>
    <n v="1627.5"/>
    <n v="9377.5"/>
    <n v="2813.25"/>
    <m/>
    <m/>
    <m/>
    <m/>
    <m/>
  </r>
  <r>
    <s v="COD - 782"/>
    <m/>
    <x v="245"/>
    <x v="4"/>
    <x v="1"/>
    <x v="0"/>
    <n v="2414"/>
    <n v="29"/>
    <n v="513.03"/>
    <n v="2956.0299999999997"/>
    <n v="886.80899999999986"/>
    <m/>
    <m/>
    <m/>
    <m/>
    <m/>
  </r>
  <r>
    <s v="COD - 783"/>
    <m/>
    <x v="245"/>
    <x v="5"/>
    <x v="0"/>
    <x v="0"/>
    <n v="2932"/>
    <n v="42"/>
    <n v="624.54000000000008"/>
    <n v="3598.54"/>
    <n v="1079.5619999999999"/>
    <m/>
    <m/>
    <m/>
    <m/>
    <m/>
  </r>
  <r>
    <s v="COD - 784"/>
    <m/>
    <x v="246"/>
    <x v="4"/>
    <x v="1"/>
    <x v="0"/>
    <n v="8775"/>
    <n v="34"/>
    <n v="1849.89"/>
    <n v="10658.89"/>
    <n v="3197.6669999999999"/>
    <m/>
    <m/>
    <m/>
    <m/>
    <m/>
  </r>
  <r>
    <s v="COD - 785"/>
    <m/>
    <x v="246"/>
    <x v="4"/>
    <x v="1"/>
    <x v="1"/>
    <n v="6959"/>
    <n v="6"/>
    <n v="1462.6499999999999"/>
    <n v="8427.65"/>
    <n v="2528.2949999999996"/>
    <m/>
    <m/>
    <m/>
    <m/>
    <m/>
  </r>
  <r>
    <s v="COD - 786"/>
    <m/>
    <x v="246"/>
    <x v="6"/>
    <x v="1"/>
    <x v="1"/>
    <n v="4707"/>
    <n v="38"/>
    <n v="996.44999999999993"/>
    <n v="5741.45"/>
    <n v="1722.4349999999999"/>
    <m/>
    <m/>
    <m/>
    <m/>
    <m/>
  </r>
  <r>
    <s v="COD - 787"/>
    <m/>
    <x v="246"/>
    <x v="8"/>
    <x v="1"/>
    <x v="0"/>
    <n v="3530"/>
    <n v="9"/>
    <n v="743.18999999999994"/>
    <n v="4282.1899999999996"/>
    <n v="1284.6569999999999"/>
    <m/>
    <m/>
    <m/>
    <m/>
    <m/>
  </r>
  <r>
    <s v="COD - 788"/>
    <m/>
    <x v="247"/>
    <x v="3"/>
    <x v="0"/>
    <x v="0"/>
    <n v="4470"/>
    <n v="7"/>
    <n v="940.17"/>
    <n v="5417.17"/>
    <n v="1625.1510000000001"/>
    <m/>
    <m/>
    <m/>
    <m/>
    <m/>
  </r>
  <r>
    <s v="COD - 789"/>
    <m/>
    <x v="247"/>
    <x v="5"/>
    <x v="0"/>
    <x v="0"/>
    <n v="2089"/>
    <n v="47"/>
    <n v="448.56"/>
    <n v="2584.56"/>
    <n v="775.36799999999994"/>
    <m/>
    <m/>
    <m/>
    <m/>
    <m/>
  </r>
  <r>
    <s v="COD - 790"/>
    <m/>
    <x v="248"/>
    <x v="8"/>
    <x v="1"/>
    <x v="0"/>
    <n v="8132"/>
    <n v="20"/>
    <n v="1711.92"/>
    <n v="9863.92"/>
    <n v="2959.1759999999999"/>
    <m/>
    <m/>
    <m/>
    <m/>
    <m/>
  </r>
  <r>
    <s v="COD - 791"/>
    <m/>
    <x v="248"/>
    <x v="0"/>
    <x v="0"/>
    <x v="0"/>
    <n v="3045"/>
    <n v="47"/>
    <n v="649.31999999999994"/>
    <n v="3741.3199999999997"/>
    <n v="1122.396"/>
    <m/>
    <m/>
    <m/>
    <m/>
    <m/>
  </r>
  <r>
    <s v="COD - 792"/>
    <m/>
    <x v="248"/>
    <x v="4"/>
    <x v="1"/>
    <x v="1"/>
    <n v="8340"/>
    <n v="26"/>
    <n v="1756.86"/>
    <n v="10122.86"/>
    <n v="3036.8580000000002"/>
    <m/>
    <m/>
    <m/>
    <m/>
    <m/>
  </r>
  <r>
    <s v="COD - 793"/>
    <m/>
    <x v="249"/>
    <x v="5"/>
    <x v="0"/>
    <x v="0"/>
    <n v="5071"/>
    <n v="5"/>
    <n v="1065.9599999999998"/>
    <n v="6141.96"/>
    <n v="1842.588"/>
    <m/>
    <m/>
    <m/>
    <m/>
    <m/>
  </r>
  <r>
    <s v="COD - 794"/>
    <m/>
    <x v="249"/>
    <x v="0"/>
    <x v="0"/>
    <x v="0"/>
    <n v="7198"/>
    <n v="32"/>
    <n v="1518.3"/>
    <n v="8748.2999999999993"/>
    <n v="2624.49"/>
    <m/>
    <m/>
    <m/>
    <m/>
    <m/>
  </r>
  <r>
    <s v="COD - 795"/>
    <m/>
    <x v="249"/>
    <x v="0"/>
    <x v="0"/>
    <x v="0"/>
    <n v="4244"/>
    <n v="22"/>
    <n v="895.86"/>
    <n v="5161.8599999999997"/>
    <n v="1548.5579999999998"/>
    <m/>
    <m/>
    <m/>
    <m/>
    <m/>
  </r>
  <r>
    <s v="COD - 796"/>
    <m/>
    <x v="249"/>
    <x v="2"/>
    <x v="0"/>
    <x v="0"/>
    <n v="4749"/>
    <n v="34"/>
    <n v="1004.43"/>
    <n v="5787.43"/>
    <n v="1736.229"/>
    <m/>
    <m/>
    <m/>
    <m/>
    <m/>
  </r>
  <r>
    <s v="COD - 797"/>
    <m/>
    <x v="250"/>
    <x v="0"/>
    <x v="0"/>
    <x v="0"/>
    <n v="7652"/>
    <n v="38"/>
    <n v="1614.8999999999999"/>
    <n v="9304.9"/>
    <n v="2791.47"/>
    <m/>
    <m/>
    <m/>
    <m/>
    <m/>
  </r>
  <r>
    <s v="COD - 798"/>
    <m/>
    <x v="250"/>
    <x v="4"/>
    <x v="1"/>
    <x v="0"/>
    <n v="5872"/>
    <n v="45"/>
    <n v="1242.57"/>
    <n v="7159.57"/>
    <n v="2147.8709999999996"/>
    <m/>
    <m/>
    <m/>
    <m/>
    <m/>
  </r>
  <r>
    <s v="COD - 799"/>
    <m/>
    <x v="250"/>
    <x v="0"/>
    <x v="0"/>
    <x v="0"/>
    <n v="534"/>
    <n v="49"/>
    <n v="122.43"/>
    <n v="705.43000000000006"/>
    <n v="211.62900000000002"/>
    <m/>
    <m/>
    <m/>
    <m/>
    <m/>
  </r>
  <r>
    <s v="COD - 800"/>
    <m/>
    <x v="250"/>
    <x v="3"/>
    <x v="0"/>
    <x v="2"/>
    <n v="9485"/>
    <n v="36"/>
    <n v="1999.4099999999999"/>
    <n v="11520.41"/>
    <n v="3456.123"/>
    <m/>
    <m/>
    <m/>
    <m/>
    <m/>
  </r>
  <r>
    <s v="COD - 801"/>
    <m/>
    <x v="251"/>
    <x v="1"/>
    <x v="1"/>
    <x v="0"/>
    <n v="7057"/>
    <n v="17"/>
    <n v="1485.54"/>
    <n v="8559.5400000000009"/>
    <n v="2567.8620000000001"/>
    <m/>
    <m/>
    <m/>
    <m/>
    <m/>
  </r>
  <r>
    <s v="COD - 802"/>
    <m/>
    <x v="252"/>
    <x v="5"/>
    <x v="0"/>
    <x v="1"/>
    <n v="8781"/>
    <n v="50"/>
    <n v="1854.51"/>
    <n v="10685.51"/>
    <n v="3205.6529999999998"/>
    <m/>
    <m/>
    <m/>
    <m/>
    <m/>
  </r>
  <r>
    <s v="COD - 803"/>
    <m/>
    <x v="252"/>
    <x v="6"/>
    <x v="1"/>
    <x v="1"/>
    <n v="7797"/>
    <n v="50"/>
    <n v="1647.87"/>
    <n v="9494.869999999999"/>
    <n v="2848.4609999999998"/>
    <m/>
    <m/>
    <m/>
    <m/>
    <m/>
  </r>
  <r>
    <s v="COD - 804"/>
    <m/>
    <x v="252"/>
    <x v="2"/>
    <x v="0"/>
    <x v="1"/>
    <n v="7700"/>
    <n v="18"/>
    <n v="1620.78"/>
    <n v="9338.7800000000007"/>
    <n v="2801.634"/>
    <m/>
    <m/>
    <m/>
    <m/>
    <m/>
  </r>
  <r>
    <s v="COD - 805"/>
    <m/>
    <x v="252"/>
    <x v="3"/>
    <x v="0"/>
    <x v="0"/>
    <n v="8784"/>
    <n v="32"/>
    <n v="1851.36"/>
    <n v="10667.36"/>
    <n v="3200.2080000000001"/>
    <m/>
    <m/>
    <m/>
    <m/>
    <m/>
  </r>
  <r>
    <s v="COD - 806"/>
    <m/>
    <x v="253"/>
    <x v="1"/>
    <x v="1"/>
    <x v="1"/>
    <n v="5929"/>
    <n v="15"/>
    <n v="1248.24"/>
    <n v="7192.24"/>
    <n v="2157.672"/>
    <m/>
    <m/>
    <m/>
    <m/>
    <m/>
  </r>
  <r>
    <s v="COD - 807"/>
    <m/>
    <x v="253"/>
    <x v="1"/>
    <x v="1"/>
    <x v="0"/>
    <n v="4599"/>
    <n v="22"/>
    <n v="970.41"/>
    <n v="5591.41"/>
    <n v="1677.423"/>
    <m/>
    <m/>
    <m/>
    <m/>
    <m/>
  </r>
  <r>
    <s v="COD - 808"/>
    <m/>
    <x v="253"/>
    <x v="0"/>
    <x v="0"/>
    <x v="0"/>
    <n v="656"/>
    <n v="34"/>
    <n v="144.89999999999998"/>
    <n v="834.9"/>
    <n v="250.46999999999997"/>
    <m/>
    <m/>
    <m/>
    <m/>
    <m/>
  </r>
  <r>
    <s v="COD - 809"/>
    <m/>
    <x v="254"/>
    <x v="6"/>
    <x v="1"/>
    <x v="0"/>
    <n v="8247"/>
    <n v="27"/>
    <n v="1737.54"/>
    <n v="10011.540000000001"/>
    <n v="3003.462"/>
    <m/>
    <m/>
    <m/>
    <m/>
    <m/>
  </r>
  <r>
    <s v="COD - 810"/>
    <m/>
    <x v="254"/>
    <x v="4"/>
    <x v="1"/>
    <x v="0"/>
    <n v="4170"/>
    <n v="32"/>
    <n v="882.42"/>
    <n v="5084.42"/>
    <n v="1525.326"/>
    <m/>
    <m/>
    <m/>
    <m/>
    <m/>
  </r>
  <r>
    <s v="COD - 811"/>
    <m/>
    <x v="254"/>
    <x v="8"/>
    <x v="1"/>
    <x v="0"/>
    <n v="5474"/>
    <n v="4"/>
    <n v="1150.3799999999999"/>
    <n v="6628.38"/>
    <n v="1988.5139999999999"/>
    <m/>
    <m/>
    <m/>
    <m/>
    <m/>
  </r>
  <r>
    <s v="COD - 812"/>
    <m/>
    <x v="255"/>
    <x v="3"/>
    <x v="0"/>
    <x v="1"/>
    <n v="9380"/>
    <n v="33"/>
    <n v="1976.73"/>
    <n v="11389.73"/>
    <n v="3416.9189999999999"/>
    <m/>
    <m/>
    <m/>
    <m/>
    <m/>
  </r>
  <r>
    <s v="COD - 813"/>
    <m/>
    <x v="255"/>
    <x v="5"/>
    <x v="0"/>
    <x v="0"/>
    <n v="2896"/>
    <n v="24"/>
    <n v="613.19999999999993"/>
    <n v="3533.2"/>
    <n v="1059.9599999999998"/>
    <m/>
    <m/>
    <m/>
    <m/>
    <m/>
  </r>
  <r>
    <s v="COD - 814"/>
    <m/>
    <x v="255"/>
    <x v="7"/>
    <x v="0"/>
    <x v="0"/>
    <n v="5276"/>
    <n v="30"/>
    <n v="1114.26"/>
    <n v="6420.26"/>
    <n v="1926.078"/>
    <m/>
    <m/>
    <m/>
    <m/>
    <m/>
  </r>
  <r>
    <s v="COD - 815"/>
    <m/>
    <x v="255"/>
    <x v="0"/>
    <x v="0"/>
    <x v="2"/>
    <n v="1797"/>
    <n v="8"/>
    <n v="379.05"/>
    <n v="2184.0500000000002"/>
    <n v="655.21500000000003"/>
    <m/>
    <m/>
    <m/>
    <m/>
    <m/>
  </r>
  <r>
    <s v="COD - 816"/>
    <m/>
    <x v="255"/>
    <x v="1"/>
    <x v="1"/>
    <x v="0"/>
    <n v="1467"/>
    <n v="15"/>
    <n v="311.21999999999997"/>
    <n v="1793.22"/>
    <n v="537.96600000000001"/>
    <m/>
    <m/>
    <m/>
    <m/>
    <m/>
  </r>
  <r>
    <s v="COD - 817"/>
    <m/>
    <x v="256"/>
    <x v="6"/>
    <x v="1"/>
    <x v="0"/>
    <n v="9668"/>
    <n v="46"/>
    <n v="2039.94"/>
    <n v="11753.94"/>
    <n v="3526.1820000000002"/>
    <m/>
    <m/>
    <m/>
    <m/>
    <m/>
  </r>
  <r>
    <s v="COD - 818"/>
    <m/>
    <x v="257"/>
    <x v="2"/>
    <x v="0"/>
    <x v="2"/>
    <n v="2040"/>
    <n v="49"/>
    <n v="438.69"/>
    <n v="2527.69"/>
    <n v="758.30700000000002"/>
    <m/>
    <m/>
    <m/>
    <m/>
    <m/>
  </r>
  <r>
    <s v="COD - 819"/>
    <m/>
    <x v="257"/>
    <x v="0"/>
    <x v="0"/>
    <x v="0"/>
    <n v="643"/>
    <n v="38"/>
    <n v="143.01"/>
    <n v="824.01"/>
    <n v="247.20299999999997"/>
    <m/>
    <m/>
    <m/>
    <m/>
    <m/>
  </r>
  <r>
    <s v="COD - 820"/>
    <m/>
    <x v="257"/>
    <x v="7"/>
    <x v="0"/>
    <x v="0"/>
    <n v="9875"/>
    <n v="22"/>
    <n v="2078.37"/>
    <n v="11975.369999999999"/>
    <n v="3592.6109999999994"/>
    <m/>
    <m/>
    <m/>
    <m/>
    <m/>
  </r>
  <r>
    <s v="COD - 821"/>
    <m/>
    <x v="257"/>
    <x v="4"/>
    <x v="1"/>
    <x v="1"/>
    <n v="8099"/>
    <n v="21"/>
    <n v="1705.2"/>
    <n v="9825.2000000000007"/>
    <n v="2947.56"/>
    <m/>
    <m/>
    <m/>
    <m/>
    <m/>
  </r>
  <r>
    <s v="COD - 822"/>
    <m/>
    <x v="258"/>
    <x v="3"/>
    <x v="0"/>
    <x v="1"/>
    <n v="3531"/>
    <n v="43"/>
    <n v="750.54"/>
    <n v="4324.54"/>
    <n v="1297.3619999999999"/>
    <m/>
    <m/>
    <m/>
    <m/>
    <m/>
  </r>
  <r>
    <s v="COD - 823"/>
    <m/>
    <x v="258"/>
    <x v="7"/>
    <x v="0"/>
    <x v="0"/>
    <n v="995"/>
    <n v="27"/>
    <n v="214.61999999999998"/>
    <n v="1236.6199999999999"/>
    <n v="370.98599999999993"/>
    <m/>
    <m/>
    <m/>
    <m/>
    <m/>
  </r>
  <r>
    <s v="COD - 824"/>
    <m/>
    <x v="258"/>
    <x v="6"/>
    <x v="1"/>
    <x v="0"/>
    <n v="4849"/>
    <n v="35"/>
    <n v="1025.6399999999999"/>
    <n v="5909.6399999999994"/>
    <n v="1772.8919999999998"/>
    <m/>
    <m/>
    <m/>
    <m/>
    <m/>
  </r>
  <r>
    <s v="COD - 825"/>
    <m/>
    <x v="258"/>
    <x v="6"/>
    <x v="1"/>
    <x v="0"/>
    <n v="7595"/>
    <n v="43"/>
    <n v="1603.98"/>
    <n v="9241.98"/>
    <n v="2772.5939999999996"/>
    <m/>
    <m/>
    <m/>
    <m/>
    <m/>
  </r>
  <r>
    <s v="COD - 826"/>
    <m/>
    <x v="258"/>
    <x v="3"/>
    <x v="0"/>
    <x v="0"/>
    <n v="5436"/>
    <n v="33"/>
    <n v="1148.49"/>
    <n v="6617.49"/>
    <n v="1985.2469999999998"/>
    <m/>
    <m/>
    <m/>
    <m/>
    <m/>
  </r>
  <r>
    <s v="COD - 827"/>
    <m/>
    <x v="258"/>
    <x v="2"/>
    <x v="0"/>
    <x v="0"/>
    <n v="6196"/>
    <n v="13"/>
    <n v="1303.8899999999999"/>
    <n v="7512.8899999999994"/>
    <n v="2253.8669999999997"/>
    <m/>
    <m/>
    <m/>
    <m/>
    <m/>
  </r>
  <r>
    <s v="COD - 828"/>
    <m/>
    <x v="259"/>
    <x v="1"/>
    <x v="1"/>
    <x v="2"/>
    <n v="1803"/>
    <n v="3"/>
    <n v="379.26"/>
    <n v="2185.2600000000002"/>
    <n v="655.57800000000009"/>
    <m/>
    <m/>
    <m/>
    <m/>
    <m/>
  </r>
  <r>
    <s v="COD - 829"/>
    <m/>
    <x v="259"/>
    <x v="2"/>
    <x v="0"/>
    <x v="2"/>
    <n v="9954"/>
    <n v="49"/>
    <n v="2100.63"/>
    <n v="12103.630000000001"/>
    <n v="3631.0890000000004"/>
    <m/>
    <m/>
    <m/>
    <m/>
    <m/>
  </r>
  <r>
    <s v="COD - 830"/>
    <m/>
    <x v="259"/>
    <x v="0"/>
    <x v="0"/>
    <x v="0"/>
    <n v="827"/>
    <n v="8"/>
    <n v="175.35"/>
    <n v="1010.35"/>
    <n v="303.10500000000002"/>
    <m/>
    <m/>
    <m/>
    <m/>
    <m/>
  </r>
  <r>
    <s v="COD - 831"/>
    <m/>
    <x v="259"/>
    <x v="4"/>
    <x v="1"/>
    <x v="0"/>
    <n v="1895"/>
    <n v="29"/>
    <n v="404.03999999999996"/>
    <n v="2328.04"/>
    <n v="698.41199999999992"/>
    <m/>
    <m/>
    <m/>
    <m/>
    <m/>
  </r>
  <r>
    <s v="COD - 832"/>
    <m/>
    <x v="259"/>
    <x v="3"/>
    <x v="0"/>
    <x v="1"/>
    <n v="9743"/>
    <n v="24"/>
    <n v="2051.0700000000002"/>
    <n v="11818.07"/>
    <n v="3545.4209999999998"/>
    <m/>
    <m/>
    <m/>
    <m/>
    <m/>
  </r>
  <r>
    <s v="COD - 833"/>
    <m/>
    <x v="260"/>
    <x v="2"/>
    <x v="0"/>
    <x v="0"/>
    <n v="603"/>
    <n v="3"/>
    <n v="127.25999999999999"/>
    <n v="733.26"/>
    <n v="219.97799999999998"/>
    <m/>
    <m/>
    <m/>
    <m/>
    <m/>
  </r>
  <r>
    <s v="COD - 834"/>
    <m/>
    <x v="260"/>
    <x v="8"/>
    <x v="1"/>
    <x v="2"/>
    <n v="7722"/>
    <n v="4"/>
    <n v="1622.4599999999998"/>
    <n v="9348.4599999999991"/>
    <n v="2804.5379999999996"/>
    <m/>
    <m/>
    <m/>
    <m/>
    <m/>
  </r>
  <r>
    <s v="COD - 835"/>
    <m/>
    <x v="260"/>
    <x v="5"/>
    <x v="0"/>
    <x v="1"/>
    <n v="5128"/>
    <n v="50"/>
    <n v="1087.3799999999999"/>
    <n v="6265.38"/>
    <n v="1879.614"/>
    <m/>
    <m/>
    <m/>
    <m/>
    <m/>
  </r>
  <r>
    <s v="COD - 836"/>
    <m/>
    <x v="260"/>
    <x v="4"/>
    <x v="1"/>
    <x v="2"/>
    <n v="9558"/>
    <n v="2"/>
    <n v="2007.6"/>
    <n v="11567.6"/>
    <n v="3470.28"/>
    <m/>
    <m/>
    <m/>
    <m/>
    <m/>
  </r>
  <r>
    <s v="COD - 837"/>
    <m/>
    <x v="261"/>
    <x v="3"/>
    <x v="0"/>
    <x v="1"/>
    <n v="1105"/>
    <n v="11"/>
    <n v="234.35999999999999"/>
    <n v="1350.36"/>
    <n v="405.10799999999995"/>
    <m/>
    <m/>
    <m/>
    <m/>
    <m/>
  </r>
  <r>
    <s v="COD - 838"/>
    <m/>
    <x v="261"/>
    <x v="0"/>
    <x v="0"/>
    <x v="2"/>
    <n v="8759"/>
    <n v="19"/>
    <n v="1843.3799999999999"/>
    <n v="10621.38"/>
    <n v="3186.4139999999998"/>
    <m/>
    <m/>
    <m/>
    <m/>
    <m/>
  </r>
  <r>
    <s v="COD - 839"/>
    <m/>
    <x v="261"/>
    <x v="8"/>
    <x v="1"/>
    <x v="0"/>
    <n v="5280"/>
    <n v="31"/>
    <n v="1115.31"/>
    <n v="6426.3099999999995"/>
    <n v="1927.8929999999998"/>
    <m/>
    <m/>
    <m/>
    <m/>
    <m/>
  </r>
  <r>
    <s v="COD - 840"/>
    <m/>
    <x v="262"/>
    <x v="6"/>
    <x v="1"/>
    <x v="0"/>
    <n v="8565"/>
    <n v="8"/>
    <n v="1800.33"/>
    <n v="10373.33"/>
    <n v="3111.9989999999998"/>
    <m/>
    <m/>
    <m/>
    <m/>
    <m/>
  </r>
  <r>
    <s v="COD - 841"/>
    <m/>
    <x v="262"/>
    <x v="2"/>
    <x v="0"/>
    <x v="0"/>
    <n v="4683"/>
    <n v="18"/>
    <n v="987.20999999999992"/>
    <n v="5688.21"/>
    <n v="1706.463"/>
    <m/>
    <m/>
    <m/>
    <m/>
    <m/>
  </r>
  <r>
    <s v="COD - 842"/>
    <m/>
    <x v="263"/>
    <x v="5"/>
    <x v="0"/>
    <x v="2"/>
    <n v="6838"/>
    <n v="47"/>
    <n v="1445.85"/>
    <n v="8330.85"/>
    <n v="2499.2550000000001"/>
    <m/>
    <m/>
    <m/>
    <m/>
    <m/>
  </r>
  <r>
    <s v="COD - 843"/>
    <m/>
    <x v="263"/>
    <x v="3"/>
    <x v="0"/>
    <x v="2"/>
    <n v="6423"/>
    <n v="7"/>
    <n v="1350.3"/>
    <n v="7780.3"/>
    <n v="2334.09"/>
    <m/>
    <m/>
    <m/>
    <m/>
    <m/>
  </r>
  <r>
    <s v="COD - 844"/>
    <m/>
    <x v="264"/>
    <x v="4"/>
    <x v="1"/>
    <x v="1"/>
    <n v="8142"/>
    <n v="8"/>
    <n v="1711.5"/>
    <n v="9861.5"/>
    <n v="2958.45"/>
    <m/>
    <m/>
    <m/>
    <m/>
    <m/>
  </r>
  <r>
    <s v="COD - 845"/>
    <m/>
    <x v="264"/>
    <x v="4"/>
    <x v="1"/>
    <x v="0"/>
    <n v="1850"/>
    <n v="16"/>
    <n v="391.86"/>
    <n v="2257.86"/>
    <n v="677.35800000000006"/>
    <m/>
    <m/>
    <m/>
    <m/>
    <m/>
  </r>
  <r>
    <s v="COD - 846"/>
    <m/>
    <x v="264"/>
    <x v="4"/>
    <x v="1"/>
    <x v="2"/>
    <n v="6134"/>
    <n v="1"/>
    <n v="1288.3499999999999"/>
    <n v="7423.35"/>
    <n v="2227.0050000000001"/>
    <m/>
    <m/>
    <m/>
    <m/>
    <m/>
  </r>
  <r>
    <s v="COD - 847"/>
    <m/>
    <x v="264"/>
    <x v="4"/>
    <x v="1"/>
    <x v="0"/>
    <n v="8630"/>
    <n v="35"/>
    <n v="1819.6499999999999"/>
    <n v="10484.65"/>
    <n v="3145.395"/>
    <m/>
    <m/>
    <m/>
    <m/>
    <m/>
  </r>
  <r>
    <s v="COD - 848"/>
    <m/>
    <x v="264"/>
    <x v="4"/>
    <x v="1"/>
    <x v="0"/>
    <n v="482"/>
    <n v="16"/>
    <n v="104.58"/>
    <n v="602.58000000000004"/>
    <n v="180.774"/>
    <m/>
    <m/>
    <m/>
    <m/>
    <m/>
  </r>
  <r>
    <s v="COD - 849"/>
    <m/>
    <x v="264"/>
    <x v="0"/>
    <x v="0"/>
    <x v="0"/>
    <n v="1249"/>
    <n v="47"/>
    <n v="272.15999999999997"/>
    <n v="1568.1599999999999"/>
    <n v="470.44799999999992"/>
    <m/>
    <m/>
    <m/>
    <m/>
    <m/>
  </r>
  <r>
    <s v="COD - 850"/>
    <m/>
    <x v="265"/>
    <x v="3"/>
    <x v="0"/>
    <x v="0"/>
    <n v="5596"/>
    <n v="3"/>
    <n v="1175.79"/>
    <n v="6774.79"/>
    <n v="2032.4369999999999"/>
    <m/>
    <m/>
    <m/>
    <m/>
    <m/>
  </r>
  <r>
    <s v="COD - 851"/>
    <m/>
    <x v="265"/>
    <x v="4"/>
    <x v="1"/>
    <x v="0"/>
    <n v="2756"/>
    <n v="10"/>
    <n v="580.86"/>
    <n v="3346.86"/>
    <n v="1004.058"/>
    <m/>
    <m/>
    <m/>
    <m/>
    <m/>
  </r>
  <r>
    <s v="COD - 852"/>
    <m/>
    <x v="265"/>
    <x v="1"/>
    <x v="1"/>
    <x v="0"/>
    <n v="6010"/>
    <n v="30"/>
    <n v="1268.3999999999999"/>
    <n v="7308.4"/>
    <n v="2192.52"/>
    <m/>
    <m/>
    <m/>
    <m/>
    <m/>
  </r>
  <r>
    <s v="COD - 853"/>
    <m/>
    <x v="266"/>
    <x v="0"/>
    <x v="0"/>
    <x v="2"/>
    <n v="6184"/>
    <n v="26"/>
    <n v="1304.0999999999999"/>
    <n v="7514.1"/>
    <n v="2254.23"/>
    <m/>
    <m/>
    <m/>
    <m/>
    <m/>
  </r>
  <r>
    <s v="COD - 854"/>
    <m/>
    <x v="266"/>
    <x v="3"/>
    <x v="0"/>
    <x v="0"/>
    <n v="8657"/>
    <n v="30"/>
    <n v="1824.27"/>
    <n v="10511.27"/>
    <n v="3153.3809999999999"/>
    <m/>
    <m/>
    <m/>
    <m/>
    <m/>
  </r>
  <r>
    <s v="COD - 855"/>
    <m/>
    <x v="266"/>
    <x v="5"/>
    <x v="0"/>
    <x v="0"/>
    <n v="3366"/>
    <n v="21"/>
    <n v="711.27"/>
    <n v="4098.2700000000004"/>
    <n v="1229.481"/>
    <m/>
    <m/>
    <m/>
    <m/>
    <m/>
  </r>
  <r>
    <s v="COD - 856"/>
    <m/>
    <x v="266"/>
    <x v="7"/>
    <x v="0"/>
    <x v="0"/>
    <n v="7806"/>
    <n v="22"/>
    <n v="1643.8799999999999"/>
    <n v="9471.8799999999992"/>
    <n v="2841.5639999999999"/>
    <m/>
    <m/>
    <m/>
    <m/>
    <m/>
  </r>
  <r>
    <s v="COD - 857"/>
    <m/>
    <x v="266"/>
    <x v="3"/>
    <x v="0"/>
    <x v="0"/>
    <n v="3133"/>
    <n v="6"/>
    <n v="659.18999999999994"/>
    <n v="3798.19"/>
    <n v="1139.4569999999999"/>
    <m/>
    <m/>
    <m/>
    <m/>
    <m/>
  </r>
  <r>
    <s v="COD - 858"/>
    <m/>
    <x v="267"/>
    <x v="5"/>
    <x v="0"/>
    <x v="0"/>
    <n v="4134"/>
    <n v="49"/>
    <n v="878.43"/>
    <n v="5061.43"/>
    <n v="1518.4290000000001"/>
    <m/>
    <m/>
    <m/>
    <m/>
    <m/>
  </r>
  <r>
    <s v="COD - 859"/>
    <m/>
    <x v="267"/>
    <x v="2"/>
    <x v="0"/>
    <x v="2"/>
    <n v="9360"/>
    <n v="20"/>
    <n v="1969.8"/>
    <n v="11349.8"/>
    <n v="3404.9399999999996"/>
    <m/>
    <m/>
    <m/>
    <m/>
    <m/>
  </r>
  <r>
    <s v="COD - 860"/>
    <m/>
    <x v="268"/>
    <x v="7"/>
    <x v="0"/>
    <x v="1"/>
    <n v="5266"/>
    <n v="46"/>
    <n v="1115.52"/>
    <n v="6427.52"/>
    <n v="1928.2560000000001"/>
    <m/>
    <m/>
    <m/>
    <m/>
    <m/>
  </r>
  <r>
    <s v="COD - 861"/>
    <m/>
    <x v="268"/>
    <x v="2"/>
    <x v="0"/>
    <x v="1"/>
    <n v="2526"/>
    <n v="5"/>
    <n v="531.51"/>
    <n v="3062.51"/>
    <n v="918.75300000000004"/>
    <m/>
    <m/>
    <m/>
    <m/>
    <m/>
  </r>
  <r>
    <s v="COD - 862"/>
    <m/>
    <x v="269"/>
    <x v="8"/>
    <x v="1"/>
    <x v="0"/>
    <n v="7050"/>
    <n v="27"/>
    <n v="1486.17"/>
    <n v="8563.17"/>
    <n v="2568.951"/>
    <m/>
    <m/>
    <m/>
    <m/>
    <m/>
  </r>
  <r>
    <s v="COD - 863"/>
    <m/>
    <x v="269"/>
    <x v="0"/>
    <x v="0"/>
    <x v="1"/>
    <n v="4167"/>
    <n v="43"/>
    <n v="884.09999999999991"/>
    <n v="5094.1000000000004"/>
    <n v="1528.23"/>
    <m/>
    <m/>
    <m/>
    <m/>
    <m/>
  </r>
  <r>
    <s v="COD - 864"/>
    <m/>
    <x v="269"/>
    <x v="4"/>
    <x v="1"/>
    <x v="0"/>
    <n v="8717"/>
    <n v="16"/>
    <n v="1833.9299999999998"/>
    <n v="10566.93"/>
    <n v="3170.0790000000002"/>
    <m/>
    <m/>
    <m/>
    <m/>
    <m/>
  </r>
  <r>
    <s v="COD - 865"/>
    <m/>
    <x v="270"/>
    <x v="0"/>
    <x v="0"/>
    <x v="0"/>
    <n v="4471"/>
    <n v="17"/>
    <n v="942.48"/>
    <n v="5430.48"/>
    <n v="1629.1439999999998"/>
    <m/>
    <m/>
    <m/>
    <m/>
    <m/>
  </r>
  <r>
    <s v="COD - 866"/>
    <m/>
    <x v="270"/>
    <x v="0"/>
    <x v="0"/>
    <x v="0"/>
    <n v="3569"/>
    <n v="30"/>
    <n v="755.79"/>
    <n v="4354.79"/>
    <n v="1306.4369999999999"/>
    <m/>
    <m/>
    <m/>
    <m/>
    <m/>
  </r>
  <r>
    <s v="COD - 867"/>
    <m/>
    <x v="271"/>
    <x v="0"/>
    <x v="0"/>
    <x v="1"/>
    <n v="2732"/>
    <n v="34"/>
    <n v="580.86"/>
    <n v="3346.86"/>
    <n v="1004.058"/>
    <m/>
    <m/>
    <m/>
    <m/>
    <m/>
  </r>
  <r>
    <s v="COD - 868"/>
    <m/>
    <x v="271"/>
    <x v="6"/>
    <x v="1"/>
    <x v="0"/>
    <n v="8222"/>
    <n v="24"/>
    <n v="1731.6599999999999"/>
    <n v="9977.66"/>
    <n v="2993.2979999999998"/>
    <m/>
    <m/>
    <m/>
    <m/>
    <m/>
  </r>
  <r>
    <s v="COD - 869"/>
    <m/>
    <x v="271"/>
    <x v="4"/>
    <x v="1"/>
    <x v="1"/>
    <n v="3560"/>
    <n v="8"/>
    <n v="749.28"/>
    <n v="4317.28"/>
    <n v="1295.184"/>
    <m/>
    <m/>
    <m/>
    <m/>
    <m/>
  </r>
  <r>
    <s v="COD - 870"/>
    <m/>
    <x v="271"/>
    <x v="0"/>
    <x v="0"/>
    <x v="0"/>
    <n v="1148"/>
    <n v="44"/>
    <n v="250.32"/>
    <n v="1442.32"/>
    <n v="432.69599999999997"/>
    <m/>
    <m/>
    <m/>
    <m/>
    <m/>
  </r>
  <r>
    <s v="COD - 871"/>
    <m/>
    <x v="271"/>
    <x v="6"/>
    <x v="1"/>
    <x v="0"/>
    <n v="5809"/>
    <n v="5"/>
    <n v="1220.9399999999998"/>
    <n v="7034.94"/>
    <n v="2110.482"/>
    <m/>
    <m/>
    <m/>
    <m/>
    <m/>
  </r>
  <r>
    <s v="COD - 872"/>
    <m/>
    <x v="272"/>
    <x v="0"/>
    <x v="0"/>
    <x v="0"/>
    <n v="5887"/>
    <n v="10"/>
    <n v="1238.3699999999999"/>
    <n v="7135.37"/>
    <n v="2140.6109999999999"/>
    <m/>
    <m/>
    <m/>
    <m/>
    <m/>
  </r>
  <r>
    <s v="COD - 873"/>
    <m/>
    <x v="272"/>
    <x v="4"/>
    <x v="1"/>
    <x v="2"/>
    <n v="641"/>
    <n v="8"/>
    <n v="136.29"/>
    <n v="785.29"/>
    <n v="235.58699999999999"/>
    <m/>
    <m/>
    <m/>
    <m/>
    <m/>
  </r>
  <r>
    <s v="COD - 874"/>
    <m/>
    <x v="272"/>
    <x v="7"/>
    <x v="0"/>
    <x v="2"/>
    <n v="454"/>
    <n v="21"/>
    <n v="99.75"/>
    <n v="574.75"/>
    <n v="172.42499999999998"/>
    <m/>
    <m/>
    <m/>
    <m/>
    <m/>
  </r>
  <r>
    <s v="COD - 875"/>
    <m/>
    <x v="272"/>
    <x v="1"/>
    <x v="1"/>
    <x v="0"/>
    <n v="8321"/>
    <n v="21"/>
    <n v="1751.82"/>
    <n v="10093.82"/>
    <n v="3028.1459999999997"/>
    <m/>
    <m/>
    <m/>
    <m/>
    <m/>
  </r>
  <r>
    <s v="COD - 876"/>
    <m/>
    <x v="272"/>
    <x v="5"/>
    <x v="0"/>
    <x v="0"/>
    <n v="1890"/>
    <n v="7"/>
    <n v="398.37"/>
    <n v="2295.37"/>
    <n v="688.61099999999999"/>
    <m/>
    <m/>
    <m/>
    <m/>
    <m/>
  </r>
  <r>
    <s v="COD - 877"/>
    <m/>
    <x v="272"/>
    <x v="2"/>
    <x v="0"/>
    <x v="0"/>
    <n v="9309"/>
    <n v="17"/>
    <n v="1958.4599999999998"/>
    <n v="11284.46"/>
    <n v="3385.3379999999997"/>
    <m/>
    <m/>
    <m/>
    <m/>
    <m/>
  </r>
  <r>
    <s v="COD - 878"/>
    <m/>
    <x v="273"/>
    <x v="1"/>
    <x v="1"/>
    <x v="2"/>
    <n v="4082"/>
    <n v="37"/>
    <n v="864.9899999999999"/>
    <n v="4983.99"/>
    <n v="1495.1969999999999"/>
    <m/>
    <m/>
    <m/>
    <m/>
    <m/>
  </r>
  <r>
    <s v="COD - 879"/>
    <m/>
    <x v="273"/>
    <x v="5"/>
    <x v="0"/>
    <x v="2"/>
    <n v="8658"/>
    <n v="42"/>
    <n v="1826.9999999999998"/>
    <n v="10527"/>
    <n v="3158.1"/>
    <m/>
    <m/>
    <m/>
    <m/>
    <m/>
  </r>
  <r>
    <s v="COD - 880"/>
    <m/>
    <x v="273"/>
    <x v="6"/>
    <x v="1"/>
    <x v="0"/>
    <n v="5286"/>
    <n v="6"/>
    <n v="1111.32"/>
    <n v="6403.32"/>
    <n v="1920.9959999999999"/>
    <m/>
    <m/>
    <m/>
    <m/>
    <m/>
  </r>
  <r>
    <s v="COD - 881"/>
    <m/>
    <x v="273"/>
    <x v="5"/>
    <x v="0"/>
    <x v="1"/>
    <n v="8522"/>
    <n v="20"/>
    <n v="1793.82"/>
    <n v="10335.82"/>
    <n v="3100.7459999999996"/>
    <m/>
    <m/>
    <m/>
    <m/>
    <m/>
  </r>
  <r>
    <s v="COD - 882"/>
    <m/>
    <x v="273"/>
    <x v="2"/>
    <x v="0"/>
    <x v="1"/>
    <n v="430"/>
    <n v="36"/>
    <n v="97.86"/>
    <n v="563.86"/>
    <n v="169.15799999999999"/>
    <m/>
    <m/>
    <m/>
    <m/>
    <m/>
  </r>
  <r>
    <s v="COD - 883"/>
    <m/>
    <x v="274"/>
    <x v="8"/>
    <x v="1"/>
    <x v="0"/>
    <n v="5300"/>
    <n v="35"/>
    <n v="1120.3499999999999"/>
    <n v="6455.35"/>
    <n v="1936.605"/>
    <m/>
    <m/>
    <m/>
    <m/>
    <m/>
  </r>
  <r>
    <s v="COD - 884"/>
    <m/>
    <x v="275"/>
    <x v="4"/>
    <x v="1"/>
    <x v="2"/>
    <n v="4868"/>
    <n v="49"/>
    <n v="1032.57"/>
    <n v="5949.57"/>
    <n v="1784.8709999999999"/>
    <m/>
    <m/>
    <m/>
    <m/>
    <m/>
  </r>
  <r>
    <s v="COD - 885"/>
    <m/>
    <x v="275"/>
    <x v="0"/>
    <x v="0"/>
    <x v="0"/>
    <n v="5685"/>
    <n v="32"/>
    <n v="1200.57"/>
    <n v="6917.57"/>
    <n v="2075.2709999999997"/>
    <m/>
    <m/>
    <m/>
    <m/>
    <m/>
  </r>
  <r>
    <s v="COD - 886"/>
    <m/>
    <x v="276"/>
    <x v="6"/>
    <x v="1"/>
    <x v="1"/>
    <n v="8554"/>
    <n v="50"/>
    <n v="1806.84"/>
    <n v="10410.84"/>
    <n v="3123.252"/>
    <m/>
    <m/>
    <m/>
    <m/>
    <m/>
  </r>
  <r>
    <s v="COD - 887"/>
    <m/>
    <x v="276"/>
    <x v="5"/>
    <x v="0"/>
    <x v="0"/>
    <n v="7095"/>
    <n v="40"/>
    <n v="1498.3500000000001"/>
    <n v="8633.35"/>
    <n v="2590.0050000000001"/>
    <m/>
    <m/>
    <m/>
    <m/>
    <m/>
  </r>
  <r>
    <s v="COD - 888"/>
    <m/>
    <x v="276"/>
    <x v="3"/>
    <x v="0"/>
    <x v="0"/>
    <n v="6342"/>
    <n v="24"/>
    <n v="1336.86"/>
    <n v="7702.86"/>
    <n v="2310.8579999999997"/>
    <m/>
    <m/>
    <m/>
    <m/>
    <m/>
  </r>
  <r>
    <s v="COD - 889"/>
    <m/>
    <x v="276"/>
    <x v="0"/>
    <x v="0"/>
    <x v="0"/>
    <n v="5172"/>
    <n v="12"/>
    <n v="1088.6399999999999"/>
    <n v="6272.6399999999994"/>
    <n v="1881.7919999999997"/>
    <m/>
    <m/>
    <m/>
    <m/>
    <m/>
  </r>
  <r>
    <s v="COD - 890"/>
    <m/>
    <x v="277"/>
    <x v="8"/>
    <x v="1"/>
    <x v="1"/>
    <n v="8626"/>
    <n v="31"/>
    <n v="1817.97"/>
    <n v="10474.969999999999"/>
    <n v="3142.4909999999995"/>
    <m/>
    <m/>
    <m/>
    <m/>
    <m/>
  </r>
  <r>
    <s v="COD - 891"/>
    <m/>
    <x v="277"/>
    <x v="4"/>
    <x v="1"/>
    <x v="0"/>
    <n v="6724"/>
    <n v="47"/>
    <n v="1421.9099999999999"/>
    <n v="8192.91"/>
    <n v="2457.873"/>
    <m/>
    <m/>
    <m/>
    <m/>
    <m/>
  </r>
  <r>
    <s v="COD - 892"/>
    <m/>
    <x v="277"/>
    <x v="6"/>
    <x v="1"/>
    <x v="0"/>
    <n v="3731"/>
    <n v="21"/>
    <n v="787.92"/>
    <n v="4539.92"/>
    <n v="1361.9759999999999"/>
    <m/>
    <m/>
    <m/>
    <m/>
    <m/>
  </r>
  <r>
    <s v="COD - 893"/>
    <m/>
    <x v="277"/>
    <x v="3"/>
    <x v="0"/>
    <x v="0"/>
    <n v="5238"/>
    <n v="22"/>
    <n v="1104.5999999999999"/>
    <n v="6364.6"/>
    <n v="1909.38"/>
    <m/>
    <m/>
    <m/>
    <m/>
    <m/>
  </r>
  <r>
    <s v="COD - 894"/>
    <m/>
    <x v="278"/>
    <x v="8"/>
    <x v="1"/>
    <x v="0"/>
    <n v="5855"/>
    <n v="37"/>
    <n v="1237.32"/>
    <n v="7129.32"/>
    <n v="2138.7959999999998"/>
    <m/>
    <m/>
    <m/>
    <m/>
    <m/>
  </r>
  <r>
    <s v="COD - 895"/>
    <m/>
    <x v="279"/>
    <x v="5"/>
    <x v="0"/>
    <x v="0"/>
    <n v="7636"/>
    <n v="24"/>
    <n v="1608.6"/>
    <n v="9268.6"/>
    <n v="2780.58"/>
    <m/>
    <m/>
    <m/>
    <m/>
    <m/>
  </r>
  <r>
    <s v="COD - 896"/>
    <m/>
    <x v="279"/>
    <x v="5"/>
    <x v="0"/>
    <x v="0"/>
    <n v="1734"/>
    <n v="4"/>
    <n v="364.97999999999996"/>
    <n v="2102.98"/>
    <n v="630.89400000000001"/>
    <m/>
    <m/>
    <m/>
    <m/>
    <m/>
  </r>
  <r>
    <s v="COD - 897"/>
    <m/>
    <x v="279"/>
    <x v="3"/>
    <x v="0"/>
    <x v="0"/>
    <n v="3349"/>
    <n v="4"/>
    <n v="704.13"/>
    <n v="4057.13"/>
    <n v="1217.1389999999999"/>
    <m/>
    <m/>
    <m/>
    <m/>
    <m/>
  </r>
  <r>
    <s v="COD - 898"/>
    <m/>
    <x v="279"/>
    <x v="3"/>
    <x v="0"/>
    <x v="2"/>
    <n v="484"/>
    <n v="27"/>
    <n v="107.31"/>
    <n v="618.30999999999995"/>
    <n v="185.49299999999997"/>
    <m/>
    <m/>
    <m/>
    <m/>
    <m/>
  </r>
  <r>
    <s v="COD - 899"/>
    <m/>
    <x v="279"/>
    <x v="0"/>
    <x v="0"/>
    <x v="1"/>
    <n v="9800"/>
    <n v="43"/>
    <n v="2067.0300000000002"/>
    <n v="11910.03"/>
    <n v="3573.009"/>
    <m/>
    <m/>
    <m/>
    <m/>
    <m/>
  </r>
  <r>
    <s v="COD - 900"/>
    <m/>
    <x v="279"/>
    <x v="3"/>
    <x v="0"/>
    <x v="0"/>
    <n v="3830"/>
    <n v="3"/>
    <n v="804.93"/>
    <n v="4637.93"/>
    <n v="1391.3790000000001"/>
    <m/>
    <m/>
    <m/>
    <m/>
    <m/>
  </r>
  <r>
    <s v="COD - 901"/>
    <m/>
    <x v="279"/>
    <x v="4"/>
    <x v="1"/>
    <x v="2"/>
    <n v="3453"/>
    <n v="27"/>
    <n v="730.8"/>
    <n v="4210.8"/>
    <n v="1263.24"/>
    <m/>
    <m/>
    <m/>
    <m/>
    <m/>
  </r>
  <r>
    <s v="COD - 902"/>
    <m/>
    <x v="279"/>
    <x v="1"/>
    <x v="1"/>
    <x v="1"/>
    <n v="2833"/>
    <n v="50"/>
    <n v="605.42999999999995"/>
    <n v="3488.43"/>
    <n v="1046.529"/>
    <m/>
    <m/>
    <m/>
    <m/>
    <m/>
  </r>
  <r>
    <s v="COD - 903"/>
    <m/>
    <x v="279"/>
    <x v="7"/>
    <x v="0"/>
    <x v="1"/>
    <n v="9676"/>
    <n v="11"/>
    <n v="2034.27"/>
    <n v="11721.27"/>
    <n v="3516.3809999999999"/>
    <m/>
    <m/>
    <m/>
    <m/>
    <m/>
  </r>
  <r>
    <s v="COD - 904"/>
    <m/>
    <x v="280"/>
    <x v="7"/>
    <x v="0"/>
    <x v="1"/>
    <n v="558"/>
    <n v="29"/>
    <n v="123.27"/>
    <n v="710.27"/>
    <n v="213.08099999999999"/>
    <m/>
    <m/>
    <m/>
    <m/>
    <m/>
  </r>
  <r>
    <s v="COD - 905"/>
    <m/>
    <x v="280"/>
    <x v="5"/>
    <x v="0"/>
    <x v="0"/>
    <n v="945"/>
    <n v="2"/>
    <n v="198.86999999999998"/>
    <n v="1145.8699999999999"/>
    <n v="343.76099999999997"/>
    <m/>
    <m/>
    <m/>
    <m/>
    <m/>
  </r>
  <r>
    <s v="COD - 906"/>
    <m/>
    <x v="280"/>
    <x v="4"/>
    <x v="1"/>
    <x v="0"/>
    <n v="2904"/>
    <n v="30"/>
    <n v="616.14"/>
    <n v="3550.14"/>
    <n v="1065.0419999999999"/>
    <m/>
    <m/>
    <m/>
    <m/>
    <m/>
  </r>
  <r>
    <s v="COD - 907"/>
    <m/>
    <x v="281"/>
    <x v="0"/>
    <x v="0"/>
    <x v="2"/>
    <n v="5421"/>
    <n v="37"/>
    <n v="1146.1799999999998"/>
    <n v="6604.18"/>
    <n v="1981.2539999999999"/>
    <m/>
    <m/>
    <m/>
    <m/>
    <m/>
  </r>
  <r>
    <s v="COD - 908"/>
    <m/>
    <x v="281"/>
    <x v="6"/>
    <x v="1"/>
    <x v="0"/>
    <n v="4744"/>
    <n v="49"/>
    <n v="1006.53"/>
    <n v="5799.53"/>
    <n v="1739.8589999999999"/>
    <m/>
    <m/>
    <m/>
    <m/>
    <m/>
  </r>
  <r>
    <s v="COD - 909"/>
    <m/>
    <x v="281"/>
    <x v="5"/>
    <x v="0"/>
    <x v="0"/>
    <n v="5186"/>
    <n v="14"/>
    <n v="1092"/>
    <n v="6292"/>
    <n v="1887.6"/>
    <m/>
    <m/>
    <m/>
    <m/>
    <m/>
  </r>
  <r>
    <s v="COD - 910"/>
    <m/>
    <x v="282"/>
    <x v="0"/>
    <x v="0"/>
    <x v="1"/>
    <n v="1084"/>
    <n v="9"/>
    <n v="229.52999999999997"/>
    <n v="1322.53"/>
    <n v="396.75899999999996"/>
    <m/>
    <m/>
    <m/>
    <m/>
    <m/>
  </r>
  <r>
    <s v="COD - 911"/>
    <m/>
    <x v="282"/>
    <x v="0"/>
    <x v="0"/>
    <x v="0"/>
    <n v="2030"/>
    <n v="28"/>
    <n v="432.18"/>
    <n v="2490.1799999999998"/>
    <n v="747.05399999999997"/>
    <m/>
    <m/>
    <m/>
    <m/>
    <m/>
  </r>
  <r>
    <s v="COD - 912"/>
    <m/>
    <x v="283"/>
    <x v="5"/>
    <x v="0"/>
    <x v="1"/>
    <n v="5918"/>
    <n v="50"/>
    <n v="1253.28"/>
    <n v="7221.28"/>
    <n v="2166.384"/>
    <m/>
    <m/>
    <m/>
    <m/>
    <m/>
  </r>
  <r>
    <s v="COD - 913"/>
    <m/>
    <x v="283"/>
    <x v="3"/>
    <x v="0"/>
    <x v="2"/>
    <n v="4219"/>
    <n v="34"/>
    <n v="893.13"/>
    <n v="5146.13"/>
    <n v="1543.8389999999999"/>
    <m/>
    <m/>
    <m/>
    <m/>
    <m/>
  </r>
  <r>
    <s v="COD - 914"/>
    <m/>
    <x v="284"/>
    <x v="0"/>
    <x v="0"/>
    <x v="0"/>
    <n v="8917"/>
    <n v="5"/>
    <n v="1873.62"/>
    <n v="10795.619999999999"/>
    <n v="3238.6859999999997"/>
    <m/>
    <m/>
    <m/>
    <m/>
    <m/>
  </r>
  <r>
    <s v="COD - 915"/>
    <m/>
    <x v="284"/>
    <x v="3"/>
    <x v="0"/>
    <x v="0"/>
    <n v="4978"/>
    <n v="47"/>
    <n v="1055.2499999999998"/>
    <n v="6080.25"/>
    <n v="1824.075"/>
    <m/>
    <m/>
    <m/>
    <m/>
    <m/>
  </r>
  <r>
    <s v="COD - 916"/>
    <m/>
    <x v="285"/>
    <x v="2"/>
    <x v="0"/>
    <x v="2"/>
    <n v="8064"/>
    <n v="33"/>
    <n v="1700.37"/>
    <n v="9797.369999999999"/>
    <n v="2939.2109999999998"/>
    <m/>
    <m/>
    <m/>
    <m/>
    <m/>
  </r>
  <r>
    <s v="COD - 917"/>
    <m/>
    <x v="286"/>
    <x v="6"/>
    <x v="1"/>
    <x v="1"/>
    <n v="4588"/>
    <n v="46"/>
    <n v="973.14"/>
    <n v="5607.14"/>
    <n v="1682.1420000000001"/>
    <m/>
    <m/>
    <m/>
    <m/>
    <m/>
  </r>
  <r>
    <s v="COD - 918"/>
    <m/>
    <x v="286"/>
    <x v="8"/>
    <x v="1"/>
    <x v="1"/>
    <n v="1473"/>
    <n v="15"/>
    <n v="312.47999999999996"/>
    <n v="1800.48"/>
    <n v="540.14400000000001"/>
    <m/>
    <m/>
    <m/>
    <m/>
    <m/>
  </r>
  <r>
    <s v="COD - 919"/>
    <m/>
    <x v="286"/>
    <x v="0"/>
    <x v="0"/>
    <x v="1"/>
    <n v="7272"/>
    <n v="23"/>
    <n v="1531.9499999999998"/>
    <n v="8826.9500000000007"/>
    <n v="2648.085"/>
    <m/>
    <m/>
    <m/>
    <m/>
    <m/>
  </r>
  <r>
    <s v="COD - 920"/>
    <m/>
    <x v="286"/>
    <x v="0"/>
    <x v="0"/>
    <x v="2"/>
    <n v="2320"/>
    <n v="6"/>
    <n v="488.46"/>
    <n v="2814.46"/>
    <n v="844.33799999999997"/>
    <m/>
    <m/>
    <m/>
    <m/>
    <m/>
  </r>
  <r>
    <s v="COD - 921"/>
    <m/>
    <x v="287"/>
    <x v="6"/>
    <x v="1"/>
    <x v="1"/>
    <n v="1748"/>
    <n v="32"/>
    <n v="373.8"/>
    <n v="2153.8000000000002"/>
    <n v="646.14"/>
    <m/>
    <m/>
    <m/>
    <m/>
    <m/>
  </r>
  <r>
    <s v="COD - 922"/>
    <m/>
    <x v="287"/>
    <x v="2"/>
    <x v="0"/>
    <x v="0"/>
    <n v="6002"/>
    <n v="40"/>
    <n v="1268.82"/>
    <n v="7310.82"/>
    <n v="2193.2459999999996"/>
    <m/>
    <m/>
    <m/>
    <m/>
    <m/>
  </r>
  <r>
    <s v="COD - 923"/>
    <m/>
    <x v="287"/>
    <x v="8"/>
    <x v="1"/>
    <x v="0"/>
    <n v="6836"/>
    <n v="34"/>
    <n v="1442.7"/>
    <n v="8312.7000000000007"/>
    <n v="2493.81"/>
    <m/>
    <m/>
    <m/>
    <m/>
    <m/>
  </r>
  <r>
    <s v="COD - 924"/>
    <m/>
    <x v="287"/>
    <x v="1"/>
    <x v="1"/>
    <x v="1"/>
    <n v="3370"/>
    <n v="42"/>
    <n v="716.52"/>
    <n v="4128.5200000000004"/>
    <n v="1238.556"/>
    <m/>
    <m/>
    <m/>
    <m/>
    <m/>
  </r>
  <r>
    <s v="COD - 925"/>
    <m/>
    <x v="288"/>
    <x v="4"/>
    <x v="1"/>
    <x v="2"/>
    <n v="1137"/>
    <n v="11"/>
    <n v="241.07999999999998"/>
    <n v="1389.08"/>
    <n v="416.72399999999999"/>
    <m/>
    <m/>
    <m/>
    <m/>
    <m/>
  </r>
  <r>
    <s v="COD - 926"/>
    <m/>
    <x v="288"/>
    <x v="4"/>
    <x v="1"/>
    <x v="0"/>
    <n v="839"/>
    <n v="48"/>
    <n v="186.27"/>
    <n v="1073.27"/>
    <n v="321.98099999999999"/>
    <m/>
    <m/>
    <m/>
    <m/>
    <m/>
  </r>
  <r>
    <s v="COD - 927"/>
    <m/>
    <x v="288"/>
    <x v="0"/>
    <x v="0"/>
    <x v="0"/>
    <n v="2434"/>
    <n v="36"/>
    <n v="518.69999999999993"/>
    <n v="2988.7"/>
    <n v="896.6099999999999"/>
    <m/>
    <m/>
    <m/>
    <m/>
    <m/>
  </r>
  <r>
    <s v="COD - 928"/>
    <m/>
    <x v="289"/>
    <x v="7"/>
    <x v="0"/>
    <x v="1"/>
    <n v="3746"/>
    <n v="2"/>
    <n v="787.07999999999993"/>
    <n v="4535.08"/>
    <n v="1360.5239999999999"/>
    <m/>
    <m/>
    <m/>
    <m/>
    <m/>
  </r>
  <r>
    <s v="COD - 929"/>
    <m/>
    <x v="289"/>
    <x v="0"/>
    <x v="0"/>
    <x v="0"/>
    <n v="1460"/>
    <n v="20"/>
    <n v="310.79999999999995"/>
    <n v="1790.8"/>
    <n v="537.24"/>
    <m/>
    <m/>
    <m/>
    <m/>
    <m/>
  </r>
  <r>
    <s v="COD - 930"/>
    <m/>
    <x v="289"/>
    <x v="6"/>
    <x v="1"/>
    <x v="2"/>
    <n v="1493"/>
    <n v="43"/>
    <n v="322.55999999999995"/>
    <n v="1858.56"/>
    <n v="557.56799999999998"/>
    <m/>
    <m/>
    <m/>
    <m/>
    <m/>
  </r>
  <r>
    <s v="COD - 931"/>
    <m/>
    <x v="290"/>
    <x v="3"/>
    <x v="0"/>
    <x v="0"/>
    <n v="9147"/>
    <n v="9"/>
    <n v="1922.76"/>
    <n v="11078.76"/>
    <n v="3323.6280000000002"/>
    <m/>
    <m/>
    <m/>
    <m/>
    <m/>
  </r>
  <r>
    <s v="COD - 932"/>
    <m/>
    <x v="290"/>
    <x v="2"/>
    <x v="0"/>
    <x v="1"/>
    <n v="102"/>
    <n v="26"/>
    <n v="26.88"/>
    <n v="154.88"/>
    <n v="46.463999999999999"/>
    <m/>
    <m/>
    <m/>
    <m/>
    <m/>
  </r>
  <r>
    <s v="COD - 933"/>
    <m/>
    <x v="291"/>
    <x v="3"/>
    <x v="0"/>
    <x v="0"/>
    <n v="1347"/>
    <n v="47"/>
    <n v="292.74"/>
    <n v="1686.74"/>
    <n v="506.02199999999999"/>
    <m/>
    <m/>
    <m/>
    <m/>
    <m/>
  </r>
  <r>
    <s v="COD - 934"/>
    <m/>
    <x v="292"/>
    <x v="2"/>
    <x v="0"/>
    <x v="2"/>
    <n v="9728"/>
    <n v="3"/>
    <n v="2043.51"/>
    <n v="11774.51"/>
    <n v="3532.3530000000001"/>
    <m/>
    <m/>
    <m/>
    <m/>
    <m/>
  </r>
  <r>
    <s v="COD - 935"/>
    <m/>
    <x v="292"/>
    <x v="4"/>
    <x v="1"/>
    <x v="0"/>
    <n v="1118"/>
    <n v="28"/>
    <n v="240.66"/>
    <n v="1386.66"/>
    <n v="415.99799999999999"/>
    <m/>
    <m/>
    <m/>
    <m/>
    <m/>
  </r>
  <r>
    <s v="COD - 936"/>
    <m/>
    <x v="292"/>
    <x v="3"/>
    <x v="0"/>
    <x v="0"/>
    <n v="288"/>
    <n v="8"/>
    <n v="62.16"/>
    <n v="358.15999999999997"/>
    <n v="107.44799999999999"/>
    <m/>
    <m/>
    <m/>
    <m/>
    <m/>
  </r>
  <r>
    <s v="COD - 937"/>
    <m/>
    <x v="293"/>
    <x v="0"/>
    <x v="0"/>
    <x v="0"/>
    <n v="6673"/>
    <n v="20"/>
    <n v="1405.53"/>
    <n v="8098.53"/>
    <n v="2429.5589999999997"/>
    <m/>
    <m/>
    <m/>
    <m/>
    <m/>
  </r>
  <r>
    <s v="COD - 938"/>
    <m/>
    <x v="293"/>
    <x v="0"/>
    <x v="0"/>
    <x v="2"/>
    <n v="1640"/>
    <n v="32"/>
    <n v="351.12"/>
    <n v="2023.12"/>
    <n v="606.93599999999992"/>
    <m/>
    <m/>
    <m/>
    <m/>
    <m/>
  </r>
  <r>
    <s v="COD - 939"/>
    <m/>
    <x v="293"/>
    <x v="4"/>
    <x v="1"/>
    <x v="0"/>
    <n v="2016"/>
    <n v="32"/>
    <n v="430.08"/>
    <n v="2478.08"/>
    <n v="743.42399999999998"/>
    <m/>
    <m/>
    <m/>
    <m/>
    <m/>
  </r>
  <r>
    <s v="COD - 940"/>
    <m/>
    <x v="294"/>
    <x v="0"/>
    <x v="0"/>
    <x v="2"/>
    <n v="5233"/>
    <n v="50"/>
    <n v="1109.43"/>
    <n v="6392.43"/>
    <n v="1917.729"/>
    <m/>
    <m/>
    <m/>
    <m/>
    <m/>
  </r>
  <r>
    <s v="COD - 941"/>
    <m/>
    <x v="294"/>
    <x v="4"/>
    <x v="1"/>
    <x v="0"/>
    <n v="9374"/>
    <n v="7"/>
    <n v="1970.01"/>
    <n v="11351.01"/>
    <n v="3405.3029999999999"/>
    <m/>
    <m/>
    <m/>
    <m/>
    <m/>
  </r>
  <r>
    <s v="COD - 942"/>
    <m/>
    <x v="294"/>
    <x v="5"/>
    <x v="0"/>
    <x v="0"/>
    <n v="4994"/>
    <n v="29"/>
    <n v="1054.83"/>
    <n v="6077.83"/>
    <n v="1823.3489999999999"/>
    <m/>
    <m/>
    <m/>
    <m/>
    <m/>
  </r>
  <r>
    <s v="COD - 943"/>
    <m/>
    <x v="294"/>
    <x v="5"/>
    <x v="0"/>
    <x v="1"/>
    <n v="9747"/>
    <n v="26"/>
    <n v="2052.33"/>
    <n v="11825.33"/>
    <n v="3547.5989999999997"/>
    <m/>
    <m/>
    <m/>
    <m/>
    <m/>
  </r>
  <r>
    <s v="COD - 944"/>
    <m/>
    <x v="294"/>
    <x v="1"/>
    <x v="1"/>
    <x v="2"/>
    <n v="5362"/>
    <n v="50"/>
    <n v="1136.52"/>
    <n v="6548.52"/>
    <n v="1964.556"/>
    <m/>
    <m/>
    <m/>
    <m/>
    <m/>
  </r>
  <r>
    <s v="COD - 945"/>
    <m/>
    <x v="295"/>
    <x v="6"/>
    <x v="1"/>
    <x v="0"/>
    <n v="5874"/>
    <n v="3"/>
    <n v="1234.17"/>
    <n v="7111.17"/>
    <n v="2133.3510000000001"/>
    <m/>
    <m/>
    <m/>
    <m/>
    <m/>
  </r>
  <r>
    <s v="COD - 946"/>
    <m/>
    <x v="295"/>
    <x v="0"/>
    <x v="0"/>
    <x v="0"/>
    <n v="5063"/>
    <n v="40"/>
    <n v="1071.6300000000001"/>
    <n v="6174.63"/>
    <n v="1852.3889999999999"/>
    <m/>
    <m/>
    <m/>
    <m/>
    <m/>
  </r>
  <r>
    <s v="COD - 947"/>
    <m/>
    <x v="295"/>
    <x v="8"/>
    <x v="1"/>
    <x v="0"/>
    <n v="241"/>
    <n v="20"/>
    <n v="54.81"/>
    <n v="315.81"/>
    <n v="94.742999999999995"/>
    <m/>
    <m/>
    <m/>
    <m/>
    <m/>
  </r>
  <r>
    <s v="COD - 948"/>
    <m/>
    <x v="296"/>
    <x v="3"/>
    <x v="0"/>
    <x v="2"/>
    <n v="9575"/>
    <n v="10"/>
    <n v="2012.85"/>
    <n v="11597.85"/>
    <n v="3479.355"/>
    <m/>
    <m/>
    <m/>
    <m/>
    <m/>
  </r>
  <r>
    <s v="COD - 949"/>
    <m/>
    <x v="297"/>
    <x v="7"/>
    <x v="0"/>
    <x v="2"/>
    <n v="9210"/>
    <n v="43"/>
    <n v="1943.1299999999999"/>
    <n v="11196.13"/>
    <n v="3358.8389999999995"/>
    <m/>
    <m/>
    <m/>
    <m/>
    <m/>
  </r>
  <r>
    <s v="COD - 950"/>
    <m/>
    <x v="297"/>
    <x v="8"/>
    <x v="1"/>
    <x v="0"/>
    <n v="388"/>
    <n v="32"/>
    <n v="88.2"/>
    <n v="508.2"/>
    <n v="152.45999999999998"/>
    <m/>
    <m/>
    <m/>
    <m/>
    <m/>
  </r>
  <r>
    <s v="COD - 951"/>
    <m/>
    <x v="298"/>
    <x v="7"/>
    <x v="0"/>
    <x v="1"/>
    <n v="5060"/>
    <n v="31"/>
    <n v="1069.1099999999999"/>
    <n v="6160.11"/>
    <n v="1848.0329999999999"/>
    <m/>
    <m/>
    <m/>
    <m/>
    <m/>
  </r>
  <r>
    <s v="COD - 952"/>
    <m/>
    <x v="298"/>
    <x v="0"/>
    <x v="0"/>
    <x v="0"/>
    <n v="5546"/>
    <n v="2"/>
    <n v="1165.08"/>
    <n v="6713.08"/>
    <n v="2013.924"/>
    <m/>
    <m/>
    <m/>
    <m/>
    <m/>
  </r>
  <r>
    <s v="COD - 953"/>
    <m/>
    <x v="298"/>
    <x v="6"/>
    <x v="1"/>
    <x v="0"/>
    <n v="8335"/>
    <n v="39"/>
    <n v="1758.54"/>
    <n v="10132.540000000001"/>
    <n v="3039.7620000000002"/>
    <m/>
    <m/>
    <m/>
    <m/>
    <m/>
  </r>
  <r>
    <s v="COD - 954"/>
    <m/>
    <x v="299"/>
    <x v="1"/>
    <x v="1"/>
    <x v="1"/>
    <n v="2251"/>
    <n v="49"/>
    <n v="483"/>
    <n v="2783"/>
    <n v="834.9"/>
    <m/>
    <m/>
    <m/>
    <m/>
    <m/>
  </r>
  <r>
    <s v="COD - 955"/>
    <m/>
    <x v="300"/>
    <x v="3"/>
    <x v="0"/>
    <x v="2"/>
    <n v="8897"/>
    <n v="24"/>
    <n v="1873.4099999999999"/>
    <n v="10794.41"/>
    <n v="3238.3229999999999"/>
    <m/>
    <m/>
    <m/>
    <m/>
    <m/>
  </r>
  <r>
    <s v="COD - 956"/>
    <m/>
    <x v="300"/>
    <x v="4"/>
    <x v="1"/>
    <x v="2"/>
    <n v="6214"/>
    <n v="36"/>
    <n v="1312.5"/>
    <n v="7562.5"/>
    <n v="2268.75"/>
    <m/>
    <m/>
    <m/>
    <m/>
    <m/>
  </r>
  <r>
    <s v="COD - 957"/>
    <m/>
    <x v="301"/>
    <x v="0"/>
    <x v="0"/>
    <x v="2"/>
    <n v="7905"/>
    <n v="46"/>
    <n v="1669.71"/>
    <n v="9620.7099999999991"/>
    <n v="2886.2129999999997"/>
    <m/>
    <m/>
    <m/>
    <m/>
    <m/>
  </r>
  <r>
    <s v="COD - 958"/>
    <m/>
    <x v="301"/>
    <x v="2"/>
    <x v="0"/>
    <x v="0"/>
    <n v="6801"/>
    <n v="25"/>
    <n v="1433.46"/>
    <n v="8259.4599999999991"/>
    <n v="2477.8379999999997"/>
    <m/>
    <m/>
    <m/>
    <m/>
    <m/>
  </r>
  <r>
    <s v="COD - 959"/>
    <m/>
    <x v="301"/>
    <x v="4"/>
    <x v="1"/>
    <x v="0"/>
    <n v="5528"/>
    <n v="17"/>
    <n v="1164.4499999999998"/>
    <n v="6709.45"/>
    <n v="2012.8349999999998"/>
    <m/>
    <m/>
    <m/>
    <m/>
    <m/>
  </r>
  <r>
    <s v="COD - 960"/>
    <m/>
    <x v="302"/>
    <x v="1"/>
    <x v="1"/>
    <x v="2"/>
    <n v="8930"/>
    <n v="46"/>
    <n v="1884.96"/>
    <n v="10860.96"/>
    <n v="3258.2879999999996"/>
    <m/>
    <m/>
    <m/>
    <m/>
    <m/>
  </r>
  <r>
    <s v="COD - 961"/>
    <m/>
    <x v="302"/>
    <x v="4"/>
    <x v="1"/>
    <x v="2"/>
    <n v="8359"/>
    <n v="22"/>
    <n v="1760.0099999999998"/>
    <n v="10141.01"/>
    <n v="3042.3029999999999"/>
    <m/>
    <m/>
    <m/>
    <m/>
    <m/>
  </r>
  <r>
    <s v="COD - 962"/>
    <m/>
    <x v="302"/>
    <x v="7"/>
    <x v="0"/>
    <x v="0"/>
    <n v="7419"/>
    <n v="39"/>
    <n v="1566.18"/>
    <n v="9024.18"/>
    <n v="2707.2539999999999"/>
    <m/>
    <m/>
    <m/>
    <m/>
    <m/>
  </r>
  <r>
    <s v="COD - 963"/>
    <m/>
    <x v="302"/>
    <x v="5"/>
    <x v="0"/>
    <x v="2"/>
    <n v="9080"/>
    <n v="30"/>
    <n v="1913.1"/>
    <n v="11023.1"/>
    <n v="3306.93"/>
    <m/>
    <m/>
    <m/>
    <m/>
    <m/>
  </r>
  <r>
    <s v="COD - 964"/>
    <m/>
    <x v="302"/>
    <x v="6"/>
    <x v="1"/>
    <x v="0"/>
    <n v="2480"/>
    <n v="12"/>
    <n v="523.31999999999994"/>
    <n v="3015.3199999999997"/>
    <n v="904.59599999999989"/>
    <m/>
    <m/>
    <m/>
    <m/>
    <m/>
  </r>
  <r>
    <s v="COD - 965"/>
    <m/>
    <x v="303"/>
    <x v="7"/>
    <x v="0"/>
    <x v="0"/>
    <n v="1329"/>
    <n v="14"/>
    <n v="282.02999999999997"/>
    <n v="1625.03"/>
    <n v="487.50899999999996"/>
    <m/>
    <m/>
    <m/>
    <m/>
    <m/>
  </r>
  <r>
    <s v="COD - 966"/>
    <m/>
    <x v="303"/>
    <x v="7"/>
    <x v="0"/>
    <x v="0"/>
    <n v="5288"/>
    <n v="10"/>
    <n v="1112.58"/>
    <n v="6410.58"/>
    <n v="1923.174"/>
    <m/>
    <m/>
    <m/>
    <m/>
    <m/>
  </r>
  <r>
    <s v="COD - 967"/>
    <m/>
    <x v="304"/>
    <x v="8"/>
    <x v="1"/>
    <x v="2"/>
    <n v="3349"/>
    <n v="15"/>
    <n v="706.43999999999994"/>
    <n v="4070.44"/>
    <n v="1221.1320000000001"/>
    <m/>
    <m/>
    <m/>
    <m/>
    <m/>
  </r>
  <r>
    <s v="COD - 968"/>
    <m/>
    <x v="304"/>
    <x v="1"/>
    <x v="1"/>
    <x v="1"/>
    <n v="2099"/>
    <n v="48"/>
    <n v="450.86999999999995"/>
    <n v="2597.87"/>
    <n v="779.36099999999999"/>
    <m/>
    <m/>
    <m/>
    <m/>
    <m/>
  </r>
  <r>
    <s v="COD - 969"/>
    <m/>
    <x v="305"/>
    <x v="0"/>
    <x v="0"/>
    <x v="0"/>
    <n v="2305"/>
    <n v="48"/>
    <n v="494.12999999999994"/>
    <n v="2847.13"/>
    <n v="854.13900000000001"/>
    <m/>
    <m/>
    <m/>
    <m/>
    <m/>
  </r>
  <r>
    <s v="COD - 970"/>
    <m/>
    <x v="305"/>
    <x v="2"/>
    <x v="0"/>
    <x v="2"/>
    <n v="9037"/>
    <n v="40"/>
    <n v="1906.17"/>
    <n v="10983.17"/>
    <n v="3294.951"/>
    <m/>
    <m/>
    <m/>
    <m/>
    <m/>
  </r>
  <r>
    <s v="COD - 971"/>
    <m/>
    <x v="306"/>
    <x v="6"/>
    <x v="1"/>
    <x v="2"/>
    <n v="1959"/>
    <n v="27"/>
    <n v="417.06"/>
    <n v="2403.06"/>
    <n v="720.91800000000001"/>
    <m/>
    <m/>
    <m/>
    <m/>
    <m/>
  </r>
  <r>
    <s v="COD - 972"/>
    <m/>
    <x v="307"/>
    <x v="4"/>
    <x v="1"/>
    <x v="0"/>
    <n v="668"/>
    <n v="24"/>
    <n v="145.32"/>
    <n v="837.31999999999994"/>
    <n v="251.19599999999997"/>
    <m/>
    <m/>
    <m/>
    <m/>
    <m/>
  </r>
  <r>
    <s v="COD - 973"/>
    <m/>
    <x v="307"/>
    <x v="0"/>
    <x v="0"/>
    <x v="1"/>
    <n v="8263"/>
    <n v="33"/>
    <n v="1742.16"/>
    <n v="10038.16"/>
    <n v="3011.4479999999999"/>
    <m/>
    <m/>
    <m/>
    <m/>
    <m/>
  </r>
  <r>
    <s v="COD - 974"/>
    <m/>
    <x v="307"/>
    <x v="2"/>
    <x v="0"/>
    <x v="0"/>
    <n v="4057"/>
    <n v="12"/>
    <n v="854.4899999999999"/>
    <n v="4923.49"/>
    <n v="1477.0469999999998"/>
    <m/>
    <m/>
    <m/>
    <m/>
    <m/>
  </r>
  <r>
    <s v="COD - 975"/>
    <m/>
    <x v="307"/>
    <x v="0"/>
    <x v="0"/>
    <x v="0"/>
    <n v="8160"/>
    <n v="30"/>
    <n v="1719.8999999999999"/>
    <n v="9909.9"/>
    <n v="2972.97"/>
    <m/>
    <m/>
    <m/>
    <m/>
    <m/>
  </r>
  <r>
    <s v="COD - 976"/>
    <m/>
    <x v="308"/>
    <x v="1"/>
    <x v="1"/>
    <x v="2"/>
    <n v="9361"/>
    <n v="47"/>
    <n v="1975.6799999999998"/>
    <n v="11383.68"/>
    <n v="3415.1039999999998"/>
    <m/>
    <m/>
    <m/>
    <m/>
    <m/>
  </r>
  <r>
    <s v="COD - 977"/>
    <m/>
    <x v="308"/>
    <x v="4"/>
    <x v="1"/>
    <x v="2"/>
    <n v="9655"/>
    <n v="2"/>
    <n v="2027.97"/>
    <n v="11684.97"/>
    <n v="3505.4909999999995"/>
    <m/>
    <m/>
    <m/>
    <m/>
    <m/>
  </r>
  <r>
    <s v="COD - 978"/>
    <m/>
    <x v="308"/>
    <x v="0"/>
    <x v="0"/>
    <x v="2"/>
    <n v="3324"/>
    <n v="26"/>
    <n v="703.5"/>
    <n v="4053.5"/>
    <n v="1216.05"/>
    <m/>
    <m/>
    <m/>
    <m/>
    <m/>
  </r>
  <r>
    <s v="COD - 979"/>
    <m/>
    <x v="308"/>
    <x v="2"/>
    <x v="0"/>
    <x v="2"/>
    <n v="5447"/>
    <n v="17"/>
    <n v="1147.4399999999998"/>
    <n v="6611.44"/>
    <n v="1983.4319999999998"/>
    <m/>
    <m/>
    <m/>
    <m/>
    <m/>
  </r>
  <r>
    <s v="COD - 980"/>
    <m/>
    <x v="309"/>
    <x v="1"/>
    <x v="1"/>
    <x v="2"/>
    <n v="5268"/>
    <n v="2"/>
    <n v="1106.7"/>
    <n v="6376.7"/>
    <n v="1913.0099999999998"/>
    <m/>
    <m/>
    <m/>
    <m/>
    <m/>
  </r>
  <r>
    <s v="COD - 981"/>
    <m/>
    <x v="309"/>
    <x v="1"/>
    <x v="1"/>
    <x v="1"/>
    <n v="7391"/>
    <n v="49"/>
    <n v="1562.3999999999999"/>
    <n v="9002.4"/>
    <n v="2700.72"/>
    <m/>
    <m/>
    <m/>
    <m/>
    <m/>
  </r>
  <r>
    <s v="COD - 982"/>
    <m/>
    <x v="310"/>
    <x v="8"/>
    <x v="1"/>
    <x v="2"/>
    <n v="9530"/>
    <n v="29"/>
    <n v="2007.3899999999999"/>
    <n v="11566.39"/>
    <n v="3469.9169999999999"/>
    <m/>
    <m/>
    <m/>
    <m/>
    <m/>
  </r>
  <r>
    <s v="COD - 983"/>
    <m/>
    <x v="310"/>
    <x v="7"/>
    <x v="0"/>
    <x v="0"/>
    <n v="6140"/>
    <n v="2"/>
    <n v="1289.82"/>
    <n v="7431.82"/>
    <n v="2229.5459999999998"/>
    <m/>
    <m/>
    <m/>
    <m/>
    <m/>
  </r>
  <r>
    <s v="COD - 984"/>
    <m/>
    <x v="310"/>
    <x v="4"/>
    <x v="1"/>
    <x v="2"/>
    <n v="7232"/>
    <n v="41"/>
    <n v="1527.33"/>
    <n v="8800.33"/>
    <n v="2640.0989999999997"/>
    <m/>
    <m/>
    <m/>
    <m/>
    <m/>
  </r>
  <r>
    <s v="COD - 985"/>
    <m/>
    <x v="311"/>
    <x v="1"/>
    <x v="1"/>
    <x v="0"/>
    <n v="8999"/>
    <n v="15"/>
    <n v="1892.94"/>
    <n v="10906.94"/>
    <n v="3272.0819999999999"/>
    <m/>
    <m/>
    <m/>
    <m/>
    <m/>
  </r>
  <r>
    <s v="COD - 986"/>
    <m/>
    <x v="311"/>
    <x v="7"/>
    <x v="0"/>
    <x v="1"/>
    <n v="757"/>
    <n v="26"/>
    <n v="164.43"/>
    <n v="947.43000000000006"/>
    <n v="284.22899999999998"/>
    <m/>
    <m/>
    <m/>
    <m/>
    <m/>
  </r>
  <r>
    <s v="COD - 987"/>
    <m/>
    <x v="311"/>
    <x v="1"/>
    <x v="1"/>
    <x v="0"/>
    <n v="689"/>
    <n v="25"/>
    <n v="149.94"/>
    <n v="863.94"/>
    <n v="259.18200000000002"/>
    <m/>
    <m/>
    <m/>
    <m/>
    <m/>
  </r>
  <r>
    <s v="COD - 988"/>
    <m/>
    <x v="311"/>
    <x v="7"/>
    <x v="0"/>
    <x v="2"/>
    <n v="5885"/>
    <n v="33"/>
    <n v="1242.78"/>
    <n v="7160.78"/>
    <n v="2148.2339999999999"/>
    <m/>
    <m/>
    <m/>
    <m/>
    <m/>
  </r>
  <r>
    <s v="COD - 989"/>
    <m/>
    <x v="311"/>
    <x v="8"/>
    <x v="1"/>
    <x v="0"/>
    <n v="2456"/>
    <n v="2"/>
    <n v="516.17999999999995"/>
    <n v="2974.18"/>
    <n v="892.25399999999991"/>
    <m/>
    <m/>
    <m/>
    <m/>
    <m/>
  </r>
  <r>
    <s v="COD - 990"/>
    <m/>
    <x v="312"/>
    <x v="8"/>
    <x v="1"/>
    <x v="1"/>
    <n v="8175"/>
    <n v="32"/>
    <n v="1723.47"/>
    <n v="9930.4699999999993"/>
    <n v="2979.1409999999996"/>
    <m/>
    <m/>
    <m/>
    <m/>
    <m/>
  </r>
  <r>
    <s v="COD - 991"/>
    <m/>
    <x v="313"/>
    <x v="8"/>
    <x v="1"/>
    <x v="2"/>
    <n v="1868"/>
    <n v="37"/>
    <n v="400.04999999999995"/>
    <n v="2305.0500000000002"/>
    <n v="691.51499999999999"/>
    <m/>
    <m/>
    <m/>
    <m/>
    <m/>
  </r>
  <r>
    <s v="COD - 992"/>
    <m/>
    <x v="313"/>
    <x v="7"/>
    <x v="0"/>
    <x v="1"/>
    <n v="1212"/>
    <n v="15"/>
    <n v="257.66999999999996"/>
    <n v="1484.67"/>
    <n v="445.40100000000001"/>
    <m/>
    <m/>
    <m/>
    <m/>
    <m/>
  </r>
  <r>
    <s v="COD - 993"/>
    <m/>
    <x v="313"/>
    <x v="8"/>
    <x v="1"/>
    <x v="0"/>
    <n v="6105"/>
    <n v="17"/>
    <n v="1285.6199999999999"/>
    <n v="7407.62"/>
    <n v="2222.2860000000001"/>
    <m/>
    <m/>
    <m/>
    <m/>
    <m/>
  </r>
  <r>
    <s v="COD - 994"/>
    <m/>
    <x v="314"/>
    <x v="7"/>
    <x v="0"/>
    <x v="0"/>
    <n v="7736"/>
    <n v="48"/>
    <n v="1634.6399999999999"/>
    <n v="9418.64"/>
    <n v="2825.5919999999996"/>
    <m/>
    <m/>
    <m/>
    <m/>
    <m/>
  </r>
  <r>
    <s v="COD - 995"/>
    <m/>
    <x v="314"/>
    <x v="2"/>
    <x v="0"/>
    <x v="2"/>
    <n v="277"/>
    <n v="32"/>
    <n v="64.89"/>
    <n v="373.89"/>
    <n v="112.16699999999999"/>
    <m/>
    <m/>
    <m/>
    <m/>
    <m/>
  </r>
  <r>
    <s v="COD - 996"/>
    <m/>
    <x v="314"/>
    <x v="0"/>
    <x v="0"/>
    <x v="1"/>
    <n v="9086"/>
    <n v="31"/>
    <n v="1914.57"/>
    <n v="11031.57"/>
    <n v="3309.471"/>
    <m/>
    <m/>
    <m/>
    <m/>
    <m/>
  </r>
  <r>
    <s v="COD - 997"/>
    <m/>
    <x v="315"/>
    <x v="4"/>
    <x v="1"/>
    <x v="1"/>
    <n v="9463"/>
    <n v="28"/>
    <n v="1993.1100000000001"/>
    <n v="11484.11"/>
    <n v="3445.2330000000002"/>
    <m/>
    <m/>
    <m/>
    <m/>
    <m/>
  </r>
  <r>
    <s v="COD - 998"/>
    <m/>
    <x v="315"/>
    <x v="4"/>
    <x v="1"/>
    <x v="0"/>
    <n v="723"/>
    <n v="14"/>
    <n v="154.76999999999998"/>
    <n v="891.77"/>
    <n v="267.53100000000001"/>
    <m/>
    <m/>
    <m/>
    <m/>
    <m/>
  </r>
  <r>
    <s v="COD - 999"/>
    <m/>
    <x v="315"/>
    <x v="5"/>
    <x v="0"/>
    <x v="2"/>
    <n v="4720"/>
    <n v="25"/>
    <n v="996.44999999999993"/>
    <n v="5741.45"/>
    <n v="1722.4349999999999"/>
    <m/>
    <m/>
    <m/>
    <m/>
    <m/>
  </r>
  <r>
    <s v="COD - 1000"/>
    <m/>
    <x v="316"/>
    <x v="5"/>
    <x v="0"/>
    <x v="2"/>
    <n v="4301"/>
    <n v="13"/>
    <n v="905.93999999999994"/>
    <n v="5219.9399999999996"/>
    <n v="1565.9819999999997"/>
    <m/>
    <m/>
    <m/>
    <m/>
    <m/>
  </r>
  <r>
    <s v="COD - 1001"/>
    <m/>
    <x v="317"/>
    <x v="3"/>
    <x v="0"/>
    <x v="0"/>
    <n v="7823"/>
    <n v="39"/>
    <n v="1651.02"/>
    <n v="9513.02"/>
    <n v="2853.9059999999999"/>
    <m/>
    <m/>
    <m/>
    <m/>
    <m/>
  </r>
  <r>
    <s v="COD - 1002"/>
    <m/>
    <x v="317"/>
    <x v="6"/>
    <x v="1"/>
    <x v="0"/>
    <n v="4842"/>
    <n v="47"/>
    <n v="1026.6899999999998"/>
    <n v="5915.69"/>
    <n v="1774.7069999999999"/>
    <m/>
    <m/>
    <m/>
    <m/>
    <m/>
  </r>
  <r>
    <s v="COD - 1003"/>
    <m/>
    <x v="317"/>
    <x v="0"/>
    <x v="0"/>
    <x v="1"/>
    <n v="8355"/>
    <n v="31"/>
    <n v="1761.06"/>
    <n v="10147.06"/>
    <n v="3044.1179999999999"/>
    <m/>
    <m/>
    <m/>
    <m/>
    <m/>
  </r>
  <r>
    <s v="COD - 1004"/>
    <m/>
    <x v="317"/>
    <x v="8"/>
    <x v="1"/>
    <x v="1"/>
    <n v="8179"/>
    <n v="32"/>
    <n v="1724.31"/>
    <n v="9935.31"/>
    <n v="2980.5929999999998"/>
    <m/>
    <m/>
    <m/>
    <m/>
    <m/>
  </r>
  <r>
    <s v="COD - 1005"/>
    <m/>
    <x v="318"/>
    <x v="4"/>
    <x v="1"/>
    <x v="2"/>
    <n v="6815"/>
    <n v="38"/>
    <n v="1439.1299999999999"/>
    <n v="8292.1299999999992"/>
    <n v="2487.6389999999997"/>
    <m/>
    <m/>
    <m/>
    <m/>
    <m/>
  </r>
  <r>
    <s v="COD - 1006"/>
    <m/>
    <x v="318"/>
    <x v="0"/>
    <x v="0"/>
    <x v="0"/>
    <n v="2153"/>
    <n v="50"/>
    <n v="462.63"/>
    <n v="2665.63"/>
    <n v="799.68899999999996"/>
    <m/>
    <m/>
    <m/>
    <m/>
    <m/>
  </r>
  <r>
    <s v="COD - 1007"/>
    <m/>
    <x v="318"/>
    <x v="5"/>
    <x v="0"/>
    <x v="0"/>
    <n v="1779"/>
    <n v="10"/>
    <n v="375.69"/>
    <n v="2164.69"/>
    <n v="649.40700000000004"/>
    <m/>
    <m/>
    <m/>
    <m/>
    <m/>
  </r>
  <r>
    <s v="COD - 1008"/>
    <m/>
    <x v="319"/>
    <x v="7"/>
    <x v="0"/>
    <x v="2"/>
    <n v="1815"/>
    <n v="16"/>
    <n v="384.51"/>
    <n v="2215.5100000000002"/>
    <n v="664.65300000000002"/>
    <m/>
    <m/>
    <m/>
    <m/>
    <m/>
  </r>
  <r>
    <s v="COD - 1009"/>
    <m/>
    <x v="319"/>
    <x v="6"/>
    <x v="1"/>
    <x v="1"/>
    <n v="4440"/>
    <n v="35"/>
    <n v="939.75"/>
    <n v="5414.75"/>
    <n v="1624.425"/>
    <m/>
    <m/>
    <m/>
    <m/>
    <m/>
  </r>
  <r>
    <s v="COD - 1010"/>
    <m/>
    <x v="320"/>
    <x v="2"/>
    <x v="0"/>
    <x v="0"/>
    <n v="8500"/>
    <n v="34"/>
    <n v="1792.14"/>
    <n v="10326.14"/>
    <n v="3097.8419999999996"/>
    <m/>
    <m/>
    <m/>
    <m/>
    <m/>
  </r>
  <r>
    <s v="COD - 1011"/>
    <m/>
    <x v="320"/>
    <x v="4"/>
    <x v="1"/>
    <x v="0"/>
    <n v="6003"/>
    <n v="42"/>
    <n v="1269.4499999999998"/>
    <n v="7314.45"/>
    <n v="2194.335"/>
    <m/>
    <m/>
    <m/>
    <m/>
    <m/>
  </r>
  <r>
    <s v="COD - 1012"/>
    <m/>
    <x v="320"/>
    <x v="5"/>
    <x v="0"/>
    <x v="1"/>
    <n v="3285"/>
    <n v="34"/>
    <n v="696.99"/>
    <n v="4015.99"/>
    <n v="1204.7969999999998"/>
    <m/>
    <m/>
    <m/>
    <m/>
    <m/>
  </r>
  <r>
    <s v="COD - 1013"/>
    <m/>
    <x v="320"/>
    <x v="1"/>
    <x v="1"/>
    <x v="1"/>
    <n v="1145"/>
    <n v="42"/>
    <n v="249.26999999999998"/>
    <n v="1436.27"/>
    <n v="430.88099999999997"/>
    <m/>
    <m/>
    <m/>
    <m/>
    <m/>
  </r>
  <r>
    <s v="COD - 1014"/>
    <m/>
    <x v="320"/>
    <x v="6"/>
    <x v="1"/>
    <x v="2"/>
    <n v="873"/>
    <n v="37"/>
    <n v="191.1"/>
    <n v="1101.0999999999999"/>
    <n v="330.33"/>
    <m/>
    <m/>
    <m/>
    <m/>
    <m/>
  </r>
  <r>
    <s v="COD - 1015"/>
    <m/>
    <x v="320"/>
    <x v="0"/>
    <x v="0"/>
    <x v="2"/>
    <n v="1796"/>
    <n v="42"/>
    <n v="385.97999999999996"/>
    <n v="2223.98"/>
    <n v="667.19399999999996"/>
    <m/>
    <m/>
    <m/>
    <m/>
    <m/>
  </r>
  <r>
    <s v="COD - 1016"/>
    <m/>
    <x v="321"/>
    <x v="6"/>
    <x v="1"/>
    <x v="0"/>
    <n v="6376"/>
    <n v="17"/>
    <n v="1342.53"/>
    <n v="7735.53"/>
    <n v="2320.6589999999997"/>
    <m/>
    <m/>
    <m/>
    <m/>
    <m/>
  </r>
  <r>
    <s v="COD - 1017"/>
    <m/>
    <x v="321"/>
    <x v="0"/>
    <x v="0"/>
    <x v="0"/>
    <n v="7683"/>
    <n v="47"/>
    <n v="1623.2999999999997"/>
    <n v="9353.2999999999993"/>
    <n v="2805.99"/>
    <m/>
    <m/>
    <m/>
    <m/>
    <m/>
  </r>
  <r>
    <s v="COD - 1018"/>
    <m/>
    <x v="321"/>
    <x v="2"/>
    <x v="0"/>
    <x v="0"/>
    <n v="2106"/>
    <n v="15"/>
    <n v="445.40999999999997"/>
    <n v="2566.41"/>
    <n v="769.92299999999989"/>
    <m/>
    <m/>
    <m/>
    <m/>
    <m/>
  </r>
  <r>
    <s v="COD - 1019"/>
    <m/>
    <x v="321"/>
    <x v="0"/>
    <x v="0"/>
    <x v="0"/>
    <n v="8234"/>
    <n v="38"/>
    <n v="1737.12"/>
    <n v="10009.119999999999"/>
    <n v="3002.7359999999994"/>
    <m/>
    <m/>
    <m/>
    <m/>
    <m/>
  </r>
  <r>
    <s v="COD - 1020"/>
    <m/>
    <x v="322"/>
    <x v="0"/>
    <x v="0"/>
    <x v="0"/>
    <n v="7673"/>
    <n v="15"/>
    <n v="1614.48"/>
    <n v="9302.48"/>
    <n v="2790.7439999999997"/>
    <m/>
    <m/>
    <m/>
    <m/>
    <m/>
  </r>
  <r>
    <s v="COD - 1021"/>
    <m/>
    <x v="322"/>
    <x v="0"/>
    <x v="0"/>
    <x v="0"/>
    <n v="876"/>
    <n v="29"/>
    <n v="190.04999999999998"/>
    <n v="1095.05"/>
    <n v="328.51499999999999"/>
    <m/>
    <m/>
    <m/>
    <m/>
    <m/>
  </r>
  <r>
    <s v="COD - 1022"/>
    <m/>
    <x v="323"/>
    <x v="8"/>
    <x v="1"/>
    <x v="1"/>
    <n v="8469"/>
    <n v="30"/>
    <n v="1784.79"/>
    <n v="10283.790000000001"/>
    <n v="3085.1370000000002"/>
    <m/>
    <m/>
    <m/>
    <m/>
    <m/>
  </r>
  <r>
    <s v="COD - 1023"/>
    <m/>
    <x v="323"/>
    <x v="7"/>
    <x v="0"/>
    <x v="1"/>
    <n v="9633"/>
    <n v="15"/>
    <n v="2026.08"/>
    <n v="11674.08"/>
    <n v="3502.2239999999997"/>
    <m/>
    <m/>
    <m/>
    <m/>
    <m/>
  </r>
  <r>
    <s v="COD - 1024"/>
    <m/>
    <x v="323"/>
    <x v="8"/>
    <x v="1"/>
    <x v="2"/>
    <n v="7479"/>
    <n v="38"/>
    <n v="1578.57"/>
    <n v="9095.57"/>
    <n v="2728.6709999999998"/>
    <m/>
    <m/>
    <m/>
    <m/>
    <m/>
  </r>
  <r>
    <s v="COD - 1025"/>
    <m/>
    <x v="323"/>
    <x v="1"/>
    <x v="1"/>
    <x v="2"/>
    <n v="6307"/>
    <n v="26"/>
    <n v="1329.93"/>
    <n v="7662.93"/>
    <n v="2298.8789999999999"/>
    <m/>
    <m/>
    <m/>
    <m/>
    <m/>
  </r>
  <r>
    <s v="COD - 1026"/>
    <m/>
    <x v="323"/>
    <x v="5"/>
    <x v="0"/>
    <x v="2"/>
    <n v="4731"/>
    <n v="31"/>
    <n v="1000.02"/>
    <n v="5762.02"/>
    <n v="1728.606"/>
    <m/>
    <m/>
    <m/>
    <m/>
    <m/>
  </r>
  <r>
    <s v="COD - 1027"/>
    <m/>
    <x v="324"/>
    <x v="0"/>
    <x v="0"/>
    <x v="2"/>
    <n v="2034"/>
    <n v="41"/>
    <n v="435.75"/>
    <n v="2510.75"/>
    <n v="753.22500000000002"/>
    <m/>
    <m/>
    <m/>
    <m/>
    <m/>
  </r>
  <r>
    <s v="COD - 1028"/>
    <m/>
    <x v="324"/>
    <x v="7"/>
    <x v="0"/>
    <x v="1"/>
    <n v="5084"/>
    <n v="11"/>
    <n v="1069.9499999999998"/>
    <n v="6164.95"/>
    <n v="1849.4849999999999"/>
    <m/>
    <m/>
    <m/>
    <m/>
    <m/>
  </r>
  <r>
    <s v="COD - 1029"/>
    <m/>
    <x v="324"/>
    <x v="0"/>
    <x v="0"/>
    <x v="0"/>
    <n v="7125"/>
    <n v="39"/>
    <n v="1504.44"/>
    <n v="8668.44"/>
    <n v="2600.5320000000002"/>
    <m/>
    <m/>
    <m/>
    <m/>
    <m/>
  </r>
  <r>
    <s v="COD - 1030"/>
    <m/>
    <x v="325"/>
    <x v="2"/>
    <x v="0"/>
    <x v="2"/>
    <n v="2841"/>
    <n v="17"/>
    <n v="600.18000000000006"/>
    <n v="3458.1800000000003"/>
    <n v="1037.454"/>
    <m/>
    <m/>
    <m/>
    <m/>
    <m/>
  </r>
  <r>
    <s v="COD - 1031"/>
    <m/>
    <x v="325"/>
    <x v="0"/>
    <x v="0"/>
    <x v="2"/>
    <n v="8122"/>
    <n v="35"/>
    <n v="1712.9699999999998"/>
    <n v="9869.9699999999993"/>
    <n v="2960.9909999999995"/>
    <m/>
    <m/>
    <m/>
    <m/>
    <m/>
  </r>
  <r>
    <s v="COD - 1032"/>
    <m/>
    <x v="325"/>
    <x v="0"/>
    <x v="0"/>
    <x v="2"/>
    <n v="4021"/>
    <n v="47"/>
    <n v="854.28"/>
    <n v="4922.28"/>
    <n v="1476.684"/>
    <m/>
    <m/>
    <m/>
    <m/>
    <m/>
  </r>
  <r>
    <s v="COD - 1033"/>
    <m/>
    <x v="325"/>
    <x v="0"/>
    <x v="0"/>
    <x v="2"/>
    <n v="2469"/>
    <n v="50"/>
    <n v="528.99"/>
    <n v="3047.99"/>
    <n v="914.39699999999993"/>
    <m/>
    <m/>
    <m/>
    <m/>
    <m/>
  </r>
  <r>
    <s v="COD - 1034"/>
    <m/>
    <x v="325"/>
    <x v="7"/>
    <x v="0"/>
    <x v="1"/>
    <n v="4695"/>
    <n v="18"/>
    <n v="989.7299999999999"/>
    <n v="5702.73"/>
    <n v="1710.8189999999997"/>
    <m/>
    <m/>
    <m/>
    <m/>
    <m/>
  </r>
  <r>
    <s v="COD - 1035"/>
    <m/>
    <x v="326"/>
    <x v="4"/>
    <x v="1"/>
    <x v="2"/>
    <n v="8820"/>
    <n v="19"/>
    <n v="1856.1899999999998"/>
    <n v="10695.19"/>
    <n v="3208.5570000000002"/>
    <m/>
    <m/>
    <m/>
    <m/>
    <m/>
  </r>
  <r>
    <s v="COD - 1036"/>
    <m/>
    <x v="326"/>
    <x v="7"/>
    <x v="0"/>
    <x v="0"/>
    <n v="7087"/>
    <n v="36"/>
    <n v="1495.83"/>
    <n v="8618.83"/>
    <n v="2585.6489999999999"/>
    <m/>
    <m/>
    <m/>
    <m/>
    <m/>
  </r>
  <r>
    <s v="COD - 1037"/>
    <m/>
    <x v="327"/>
    <x v="7"/>
    <x v="0"/>
    <x v="0"/>
    <n v="7868"/>
    <n v="5"/>
    <n v="1653.33"/>
    <n v="9526.33"/>
    <n v="2857.8989999999999"/>
    <m/>
    <m/>
    <m/>
    <m/>
    <m/>
  </r>
  <r>
    <s v="COD - 1038"/>
    <m/>
    <x v="328"/>
    <x v="0"/>
    <x v="0"/>
    <x v="1"/>
    <n v="295"/>
    <n v="18"/>
    <n v="65.72999999999999"/>
    <n v="378.73"/>
    <n v="113.619"/>
    <m/>
    <m/>
    <m/>
    <m/>
    <m/>
  </r>
  <r>
    <s v="COD - 1039"/>
    <m/>
    <x v="329"/>
    <x v="4"/>
    <x v="1"/>
    <x v="2"/>
    <n v="9914"/>
    <n v="29"/>
    <n v="2088.0300000000002"/>
    <n v="12031.03"/>
    <n v="3609.3090000000002"/>
    <m/>
    <m/>
    <m/>
    <m/>
    <m/>
  </r>
  <r>
    <s v="COD - 1040"/>
    <m/>
    <x v="329"/>
    <x v="8"/>
    <x v="1"/>
    <x v="2"/>
    <n v="2772"/>
    <n v="48"/>
    <n v="592.20000000000005"/>
    <n v="3412.2"/>
    <n v="1023.6599999999999"/>
    <m/>
    <m/>
    <m/>
    <m/>
    <m/>
  </r>
  <r>
    <s v="COD - 1041"/>
    <m/>
    <x v="330"/>
    <x v="4"/>
    <x v="1"/>
    <x v="0"/>
    <n v="4457"/>
    <n v="17"/>
    <n v="939.54"/>
    <n v="5413.54"/>
    <n v="1624.0619999999999"/>
    <m/>
    <m/>
    <m/>
    <m/>
    <m/>
  </r>
  <r>
    <s v="COD - 1042"/>
    <m/>
    <x v="330"/>
    <x v="8"/>
    <x v="1"/>
    <x v="1"/>
    <n v="5950"/>
    <n v="18"/>
    <n v="1253.28"/>
    <n v="7221.28"/>
    <n v="2166.384"/>
    <m/>
    <m/>
    <m/>
    <m/>
    <m/>
  </r>
  <r>
    <s v="COD - 1043"/>
    <m/>
    <x v="330"/>
    <x v="6"/>
    <x v="1"/>
    <x v="0"/>
    <n v="9120"/>
    <n v="47"/>
    <n v="1925.0699999999997"/>
    <n v="11092.07"/>
    <n v="3327.6209999999996"/>
    <m/>
    <m/>
    <m/>
    <m/>
    <m/>
  </r>
  <r>
    <s v="COD - 1044"/>
    <m/>
    <x v="330"/>
    <x v="0"/>
    <x v="0"/>
    <x v="1"/>
    <n v="3496"/>
    <n v="41"/>
    <n v="742.77"/>
    <n v="4279.7700000000004"/>
    <n v="1283.931"/>
    <m/>
    <m/>
    <m/>
    <m/>
    <m/>
  </r>
  <r>
    <s v="COD - 1045"/>
    <m/>
    <x v="331"/>
    <x v="8"/>
    <x v="1"/>
    <x v="0"/>
    <n v="764"/>
    <n v="49"/>
    <n v="170.73"/>
    <n v="983.73"/>
    <n v="295.11899999999997"/>
    <m/>
    <m/>
    <m/>
    <m/>
    <m/>
  </r>
  <r>
    <s v="COD - 1046"/>
    <m/>
    <x v="332"/>
    <x v="8"/>
    <x v="1"/>
    <x v="1"/>
    <n v="4406"/>
    <n v="17"/>
    <n v="928.83"/>
    <n v="5351.83"/>
    <n v="1605.549"/>
    <m/>
    <m/>
    <m/>
    <m/>
    <m/>
  </r>
  <r>
    <s v="COD - 1047"/>
    <m/>
    <x v="332"/>
    <x v="8"/>
    <x v="1"/>
    <x v="0"/>
    <n v="9018"/>
    <n v="18"/>
    <n v="1897.56"/>
    <n v="10933.56"/>
    <n v="3280.0679999999998"/>
    <m/>
    <m/>
    <m/>
    <m/>
    <m/>
  </r>
  <r>
    <s v="COD - 1048"/>
    <m/>
    <x v="332"/>
    <x v="1"/>
    <x v="1"/>
    <x v="0"/>
    <n v="5702"/>
    <n v="1"/>
    <n v="1197.6299999999999"/>
    <n v="6900.63"/>
    <n v="2070.1889999999999"/>
    <m/>
    <m/>
    <m/>
    <m/>
    <m/>
  </r>
  <r>
    <s v="COD - 1049"/>
    <m/>
    <x v="333"/>
    <x v="4"/>
    <x v="1"/>
    <x v="0"/>
    <n v="9083"/>
    <n v="31"/>
    <n v="1913.9399999999998"/>
    <n v="11027.94"/>
    <n v="3308.3820000000001"/>
    <m/>
    <m/>
    <m/>
    <m/>
    <m/>
  </r>
  <r>
    <s v="COD - 1050"/>
    <m/>
    <x v="333"/>
    <x v="7"/>
    <x v="0"/>
    <x v="2"/>
    <n v="9010"/>
    <n v="36"/>
    <n v="1899.6599999999999"/>
    <n v="10945.66"/>
    <n v="3283.6979999999999"/>
    <m/>
    <m/>
    <m/>
    <m/>
    <m/>
  </r>
  <r>
    <s v="COD - 1051"/>
    <m/>
    <x v="333"/>
    <x v="3"/>
    <x v="0"/>
    <x v="0"/>
    <n v="1512"/>
    <n v="31"/>
    <n v="324.02999999999997"/>
    <n v="1867.03"/>
    <n v="560.10899999999992"/>
    <m/>
    <m/>
    <m/>
    <m/>
    <m/>
  </r>
  <r>
    <s v="COD - 1052"/>
    <m/>
    <x v="333"/>
    <x v="0"/>
    <x v="0"/>
    <x v="0"/>
    <n v="3796"/>
    <n v="24"/>
    <n v="802.19999999999993"/>
    <n v="4622.2"/>
    <n v="1386.6599999999999"/>
    <m/>
    <m/>
    <m/>
    <m/>
    <m/>
  </r>
  <r>
    <s v="COD - 1053"/>
    <m/>
    <x v="334"/>
    <x v="3"/>
    <x v="0"/>
    <x v="1"/>
    <n v="343"/>
    <n v="32"/>
    <n v="78.75"/>
    <n v="453.75"/>
    <n v="136.125"/>
    <m/>
    <m/>
    <m/>
    <m/>
    <m/>
  </r>
  <r>
    <s v="COD - 1054"/>
    <m/>
    <x v="334"/>
    <x v="5"/>
    <x v="0"/>
    <x v="0"/>
    <n v="9092"/>
    <n v="11"/>
    <n v="1911.6299999999999"/>
    <n v="11014.63"/>
    <n v="3304.3889999999997"/>
    <m/>
    <m/>
    <m/>
    <m/>
    <m/>
  </r>
  <r>
    <s v="COD - 1055"/>
    <m/>
    <x v="335"/>
    <x v="3"/>
    <x v="0"/>
    <x v="0"/>
    <n v="4351"/>
    <n v="45"/>
    <n v="923.16"/>
    <n v="5319.16"/>
    <n v="1595.7479999999998"/>
    <m/>
    <m/>
    <m/>
    <m/>
    <m/>
  </r>
  <r>
    <s v="COD - 1056"/>
    <m/>
    <x v="335"/>
    <x v="8"/>
    <x v="1"/>
    <x v="2"/>
    <n v="2173"/>
    <n v="25"/>
    <n v="461.58"/>
    <n v="2659.58"/>
    <n v="797.87399999999991"/>
    <m/>
    <m/>
    <m/>
    <m/>
    <m/>
  </r>
  <r>
    <s v="COD - 1057"/>
    <m/>
    <x v="336"/>
    <x v="4"/>
    <x v="1"/>
    <x v="0"/>
    <n v="8162"/>
    <n v="29"/>
    <n v="1720.11"/>
    <n v="9911.11"/>
    <n v="2973.3330000000001"/>
    <m/>
    <m/>
    <m/>
    <m/>
    <m/>
  </r>
  <r>
    <s v="COD - 1058"/>
    <m/>
    <x v="336"/>
    <x v="4"/>
    <x v="1"/>
    <x v="1"/>
    <n v="6002"/>
    <n v="3"/>
    <n v="1261.05"/>
    <n v="7266.05"/>
    <n v="2179.8150000000001"/>
    <m/>
    <m/>
    <m/>
    <m/>
    <m/>
  </r>
  <r>
    <s v="COD - 1059"/>
    <m/>
    <x v="336"/>
    <x v="1"/>
    <x v="1"/>
    <x v="0"/>
    <n v="5919"/>
    <n v="13"/>
    <n v="1245.72"/>
    <n v="7177.72"/>
    <n v="2153.3159999999998"/>
    <m/>
    <m/>
    <m/>
    <m/>
    <m/>
  </r>
  <r>
    <s v="COD - 1060"/>
    <m/>
    <x v="337"/>
    <x v="4"/>
    <x v="1"/>
    <x v="0"/>
    <n v="726"/>
    <n v="7"/>
    <n v="153.93"/>
    <n v="886.93000000000006"/>
    <n v="266.07900000000001"/>
    <m/>
    <m/>
    <m/>
    <m/>
    <m/>
  </r>
  <r>
    <s v="COD - 1061"/>
    <m/>
    <x v="337"/>
    <x v="4"/>
    <x v="1"/>
    <x v="0"/>
    <n v="3995"/>
    <n v="7"/>
    <n v="840.42"/>
    <n v="4842.42"/>
    <n v="1452.7259999999999"/>
    <m/>
    <m/>
    <m/>
    <m/>
    <m/>
  </r>
  <r>
    <s v="COD - 1062"/>
    <m/>
    <x v="337"/>
    <x v="5"/>
    <x v="0"/>
    <x v="1"/>
    <n v="7803"/>
    <n v="50"/>
    <n v="1649.1299999999999"/>
    <n v="9502.1299999999992"/>
    <n v="2850.6389999999997"/>
    <m/>
    <m/>
    <m/>
    <m/>
    <m/>
  </r>
  <r>
    <s v="COD - 1063"/>
    <m/>
    <x v="337"/>
    <x v="7"/>
    <x v="0"/>
    <x v="2"/>
    <n v="904"/>
    <n v="47"/>
    <n v="199.71"/>
    <n v="1150.71"/>
    <n v="345.21300000000002"/>
    <m/>
    <m/>
    <m/>
    <m/>
    <m/>
  </r>
  <r>
    <s v="COD - 1064"/>
    <m/>
    <x v="338"/>
    <x v="5"/>
    <x v="0"/>
    <x v="0"/>
    <n v="2406"/>
    <n v="35"/>
    <n v="512.61"/>
    <n v="2953.61"/>
    <n v="886.08299999999997"/>
    <m/>
    <m/>
    <m/>
    <m/>
    <m/>
  </r>
  <r>
    <s v="COD - 1065"/>
    <m/>
    <x v="338"/>
    <x v="8"/>
    <x v="1"/>
    <x v="0"/>
    <n v="3043"/>
    <n v="49"/>
    <n v="649.31999999999994"/>
    <n v="3741.3199999999997"/>
    <n v="1122.396"/>
    <m/>
    <m/>
    <m/>
    <m/>
    <m/>
  </r>
  <r>
    <s v="COD - 1066"/>
    <m/>
    <x v="339"/>
    <x v="4"/>
    <x v="1"/>
    <x v="1"/>
    <n v="8861"/>
    <n v="22"/>
    <n v="1865.4299999999998"/>
    <n v="10748.43"/>
    <n v="3224.529"/>
    <m/>
    <m/>
    <m/>
    <m/>
    <m/>
  </r>
  <r>
    <s v="COD - 1067"/>
    <m/>
    <x v="339"/>
    <x v="8"/>
    <x v="1"/>
    <x v="0"/>
    <n v="1984"/>
    <n v="43"/>
    <n v="425.66999999999996"/>
    <n v="2452.67"/>
    <n v="735.80100000000004"/>
    <m/>
    <m/>
    <m/>
    <m/>
    <m/>
  </r>
  <r>
    <s v="COD - 1068"/>
    <m/>
    <x v="339"/>
    <x v="8"/>
    <x v="1"/>
    <x v="0"/>
    <n v="2026"/>
    <n v="36"/>
    <n v="433.02"/>
    <n v="2495.02"/>
    <n v="748.50599999999997"/>
    <m/>
    <m/>
    <m/>
    <m/>
    <m/>
  </r>
  <r>
    <s v="COD - 1069"/>
    <m/>
    <x v="339"/>
    <x v="7"/>
    <x v="0"/>
    <x v="2"/>
    <n v="6339"/>
    <n v="33"/>
    <n v="1338.1200000000001"/>
    <n v="7710.12"/>
    <n v="2313.0360000000001"/>
    <m/>
    <m/>
    <m/>
    <m/>
    <m/>
  </r>
  <r>
    <s v="COD - 1070"/>
    <m/>
    <x v="340"/>
    <x v="0"/>
    <x v="0"/>
    <x v="2"/>
    <n v="2623"/>
    <n v="29"/>
    <n v="556.91999999999996"/>
    <n v="3208.92"/>
    <n v="962.67599999999993"/>
    <m/>
    <m/>
    <m/>
    <m/>
    <m/>
  </r>
  <r>
    <s v="COD - 1071"/>
    <m/>
    <x v="340"/>
    <x v="0"/>
    <x v="0"/>
    <x v="1"/>
    <n v="8604"/>
    <n v="17"/>
    <n v="1810.4099999999999"/>
    <n v="10431.41"/>
    <n v="3129.4229999999998"/>
    <m/>
    <m/>
    <m/>
    <m/>
    <m/>
  </r>
  <r>
    <s v="COD - 1072"/>
    <m/>
    <x v="341"/>
    <x v="3"/>
    <x v="0"/>
    <x v="2"/>
    <n v="9533"/>
    <n v="9"/>
    <n v="2003.82"/>
    <n v="11545.82"/>
    <n v="3463.7459999999996"/>
    <m/>
    <m/>
    <m/>
    <m/>
    <m/>
  </r>
  <r>
    <s v="COD - 1073"/>
    <m/>
    <x v="341"/>
    <x v="1"/>
    <x v="1"/>
    <x v="0"/>
    <n v="8633"/>
    <n v="25"/>
    <n v="1818.1799999999998"/>
    <n v="10476.18"/>
    <n v="3142.8539999999998"/>
    <m/>
    <m/>
    <m/>
    <m/>
    <m/>
  </r>
  <r>
    <s v="COD - 1074"/>
    <m/>
    <x v="341"/>
    <x v="4"/>
    <x v="1"/>
    <x v="0"/>
    <n v="8585"/>
    <n v="48"/>
    <n v="1812.9299999999998"/>
    <n v="10445.93"/>
    <n v="3133.779"/>
    <m/>
    <m/>
    <m/>
    <m/>
    <m/>
  </r>
  <r>
    <s v="COD - 1075"/>
    <m/>
    <x v="342"/>
    <x v="4"/>
    <x v="1"/>
    <x v="2"/>
    <n v="7291"/>
    <n v="30"/>
    <n v="1537.4099999999999"/>
    <n v="8858.41"/>
    <n v="2657.5229999999997"/>
    <m/>
    <m/>
    <m/>
    <m/>
    <m/>
  </r>
  <r>
    <s v="COD - 1076"/>
    <m/>
    <x v="342"/>
    <x v="0"/>
    <x v="0"/>
    <x v="0"/>
    <n v="2231"/>
    <n v="37"/>
    <n v="476.28"/>
    <n v="2744.2799999999997"/>
    <n v="823.28399999999988"/>
    <m/>
    <m/>
    <m/>
    <m/>
    <m/>
  </r>
  <r>
    <s v="COD - 1077"/>
    <m/>
    <x v="342"/>
    <x v="7"/>
    <x v="0"/>
    <x v="0"/>
    <n v="6789"/>
    <n v="17"/>
    <n v="1429.26"/>
    <n v="8235.26"/>
    <n v="2470.578"/>
    <m/>
    <m/>
    <m/>
    <m/>
    <m/>
  </r>
  <r>
    <s v="COD - 1078"/>
    <m/>
    <x v="343"/>
    <x v="7"/>
    <x v="0"/>
    <x v="0"/>
    <n v="1402"/>
    <n v="35"/>
    <n v="301.77000000000004"/>
    <n v="1738.77"/>
    <n v="521.63099999999997"/>
    <m/>
    <m/>
    <m/>
    <m/>
    <m/>
  </r>
  <r>
    <s v="COD - 1079"/>
    <m/>
    <x v="343"/>
    <x v="0"/>
    <x v="0"/>
    <x v="0"/>
    <n v="9767"/>
    <n v="45"/>
    <n v="2060.5199999999995"/>
    <n v="11872.52"/>
    <n v="3561.7559999999999"/>
    <m/>
    <m/>
    <m/>
    <m/>
    <m/>
  </r>
  <r>
    <s v="COD - 1080"/>
    <m/>
    <x v="344"/>
    <x v="5"/>
    <x v="0"/>
    <x v="0"/>
    <n v="8933"/>
    <n v="35"/>
    <n v="1883.2799999999997"/>
    <n v="10851.279999999999"/>
    <n v="3255.3839999999996"/>
    <m/>
    <m/>
    <m/>
    <m/>
    <m/>
  </r>
  <r>
    <s v="COD - 1081"/>
    <m/>
    <x v="344"/>
    <x v="8"/>
    <x v="1"/>
    <x v="0"/>
    <n v="3005"/>
    <n v="20"/>
    <n v="635.25"/>
    <n v="3660.25"/>
    <n v="1098.075"/>
    <m/>
    <m/>
    <m/>
    <m/>
    <m/>
  </r>
  <r>
    <s v="COD - 1082"/>
    <m/>
    <x v="344"/>
    <x v="4"/>
    <x v="1"/>
    <x v="0"/>
    <n v="909"/>
    <n v="22"/>
    <n v="195.51"/>
    <n v="1126.51"/>
    <n v="337.95299999999997"/>
    <m/>
    <m/>
    <m/>
    <m/>
    <m/>
  </r>
  <r>
    <s v="COD - 1083"/>
    <m/>
    <x v="344"/>
    <x v="6"/>
    <x v="1"/>
    <x v="0"/>
    <n v="6510"/>
    <n v="16"/>
    <n v="1370.4599999999998"/>
    <n v="7896.46"/>
    <n v="2368.9380000000001"/>
    <m/>
    <m/>
    <m/>
    <m/>
    <m/>
  </r>
  <r>
    <s v="COD - 1084"/>
    <m/>
    <x v="344"/>
    <x v="6"/>
    <x v="1"/>
    <x v="2"/>
    <n v="4841"/>
    <n v="17"/>
    <n v="1020.1800000000001"/>
    <n v="5878.18"/>
    <n v="1763.454"/>
    <m/>
    <m/>
    <m/>
    <m/>
    <m/>
  </r>
  <r>
    <s v="COD - 1085"/>
    <m/>
    <x v="344"/>
    <x v="1"/>
    <x v="1"/>
    <x v="0"/>
    <n v="7126"/>
    <n v="39"/>
    <n v="1504.65"/>
    <n v="8669.65"/>
    <n v="2600.895"/>
    <m/>
    <m/>
    <m/>
    <m/>
    <m/>
  </r>
  <r>
    <s v="COD - 1086"/>
    <m/>
    <x v="345"/>
    <x v="5"/>
    <x v="0"/>
    <x v="2"/>
    <n v="7632"/>
    <n v="15"/>
    <n v="1605.8700000000001"/>
    <n v="9252.8700000000008"/>
    <n v="2775.8610000000003"/>
    <m/>
    <m/>
    <m/>
    <m/>
    <m/>
  </r>
  <r>
    <s v="COD - 1087"/>
    <m/>
    <x v="345"/>
    <x v="1"/>
    <x v="1"/>
    <x v="0"/>
    <n v="5366"/>
    <n v="45"/>
    <n v="1136.31"/>
    <n v="6547.3099999999995"/>
    <n v="1964.1929999999998"/>
    <m/>
    <m/>
    <m/>
    <m/>
    <m/>
  </r>
  <r>
    <s v="COD - 1088"/>
    <m/>
    <x v="345"/>
    <x v="5"/>
    <x v="0"/>
    <x v="0"/>
    <n v="3455"/>
    <n v="18"/>
    <n v="729.32999999999993"/>
    <n v="4202.33"/>
    <n v="1260.6989999999998"/>
    <m/>
    <m/>
    <m/>
    <m/>
    <m/>
  </r>
  <r>
    <s v="COD - 1089"/>
    <m/>
    <x v="346"/>
    <x v="5"/>
    <x v="0"/>
    <x v="0"/>
    <n v="8366"/>
    <n v="20"/>
    <n v="1761.06"/>
    <n v="10147.06"/>
    <n v="3044.1179999999999"/>
    <m/>
    <m/>
    <m/>
    <m/>
    <m/>
  </r>
  <r>
    <s v="COD - 1090"/>
    <m/>
    <x v="346"/>
    <x v="1"/>
    <x v="1"/>
    <x v="0"/>
    <n v="5987"/>
    <n v="8"/>
    <n v="1258.95"/>
    <n v="7253.95"/>
    <n v="2176.1849999999999"/>
    <m/>
    <m/>
    <m/>
    <m/>
    <m/>
  </r>
  <r>
    <s v="COD - 1091"/>
    <m/>
    <x v="346"/>
    <x v="7"/>
    <x v="0"/>
    <x v="0"/>
    <n v="1910"/>
    <n v="17"/>
    <n v="404.66999999999996"/>
    <n v="2331.67"/>
    <n v="699.50099999999998"/>
    <m/>
    <m/>
    <m/>
    <m/>
    <m/>
  </r>
  <r>
    <s v="COD - 1092"/>
    <m/>
    <x v="346"/>
    <x v="1"/>
    <x v="1"/>
    <x v="0"/>
    <n v="1781"/>
    <n v="38"/>
    <n v="381.99"/>
    <n v="2200.9899999999998"/>
    <n v="660.29699999999991"/>
    <m/>
    <m/>
    <m/>
    <m/>
    <m/>
  </r>
  <r>
    <s v="COD - 1093"/>
    <m/>
    <x v="347"/>
    <x v="0"/>
    <x v="0"/>
    <x v="1"/>
    <n v="7978"/>
    <n v="29"/>
    <n v="1681.4699999999998"/>
    <n v="9688.4699999999993"/>
    <n v="2906.5409999999997"/>
    <m/>
    <m/>
    <m/>
    <m/>
    <m/>
  </r>
  <r>
    <s v="COD - 1094"/>
    <m/>
    <x v="347"/>
    <x v="5"/>
    <x v="0"/>
    <x v="0"/>
    <n v="8374"/>
    <n v="44"/>
    <n v="1767.78"/>
    <n v="10185.780000000001"/>
    <n v="3055.7339999999999"/>
    <m/>
    <m/>
    <m/>
    <m/>
    <m/>
  </r>
  <r>
    <s v="COD - 1095"/>
    <m/>
    <x v="347"/>
    <x v="5"/>
    <x v="0"/>
    <x v="2"/>
    <n v="7328"/>
    <n v="17"/>
    <n v="1542.4499999999998"/>
    <n v="8887.4500000000007"/>
    <n v="2666.2350000000001"/>
    <m/>
    <m/>
    <m/>
    <m/>
    <m/>
  </r>
  <r>
    <s v="COD - 1096"/>
    <m/>
    <x v="348"/>
    <x v="7"/>
    <x v="0"/>
    <x v="0"/>
    <n v="5738"/>
    <n v="50"/>
    <n v="1215.48"/>
    <n v="7003.48"/>
    <n v="2101.0439999999999"/>
    <m/>
    <m/>
    <m/>
    <m/>
    <m/>
  </r>
  <r>
    <s v="COD - 1097"/>
    <m/>
    <x v="348"/>
    <x v="3"/>
    <x v="0"/>
    <x v="1"/>
    <n v="5953"/>
    <n v="40"/>
    <n v="1258.53"/>
    <n v="7251.53"/>
    <n v="2175.4589999999998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8C8B5D-FDB6-4BA7-81D8-06B2DA67B47B}" name="TablaDinámica6" cacheId="7" applyNumberFormats="0" applyBorderFormats="0" applyFontFormats="0" applyPatternFormats="0" applyAlignmentFormats="0" applyWidthHeightFormats="1" dataCaption="Valores" updatedVersion="8" minRefreshableVersion="5" useAutoFormatting="1" rowGrandTotals="0" colGrandTotals="0" itemPrintTitles="1" createdVersion="8" indent="0" outline="1" outlineData="1" multipleFieldFilters="0" chartFormat="13" rowHeaderCaption="RESPONSABLE">
  <location ref="K15:N27" firstHeaderRow="1" firstDataRow="2" firstDataCol="1"/>
  <pivotFields count="16">
    <pivotField showAll="0"/>
    <pivotField showAll="0"/>
    <pivotField numFmtId="14" showAll="0">
      <items count="350"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12">
        <item x="1"/>
        <item x="5"/>
        <item x="8"/>
        <item x="7"/>
        <item x="2"/>
        <item m="1" x="10"/>
        <item x="0"/>
        <item m="1" x="9"/>
        <item x="3"/>
        <item x="6"/>
        <item x="4"/>
        <item t="default"/>
      </items>
    </pivotField>
    <pivotField axis="axisRow" showAll="0">
      <items count="3">
        <item x="1"/>
        <item x="0"/>
        <item t="default"/>
      </items>
    </pivotField>
    <pivotField axis="axisCol" showAll="0">
      <items count="4">
        <item x="0"/>
        <item x="2"/>
        <item x="1"/>
        <item t="default"/>
      </items>
    </pivotField>
    <pivotField numFmtId="44" showAll="0"/>
    <pivotField showAll="0"/>
    <pivotField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</pivotFields>
  <rowFields count="2">
    <field x="4"/>
    <field x="3"/>
  </rowFields>
  <rowItems count="11">
    <i>
      <x/>
    </i>
    <i r="1">
      <x/>
    </i>
    <i r="1">
      <x v="2"/>
    </i>
    <i r="1">
      <x v="9"/>
    </i>
    <i r="1">
      <x v="10"/>
    </i>
    <i>
      <x v="1"/>
    </i>
    <i r="1">
      <x v="1"/>
    </i>
    <i r="1">
      <x v="3"/>
    </i>
    <i r="1">
      <x v="4"/>
    </i>
    <i r="1">
      <x v="6"/>
    </i>
    <i r="1">
      <x v="8"/>
    </i>
  </rowItems>
  <colFields count="1">
    <field x="5"/>
  </colFields>
  <colItems count="3">
    <i>
      <x/>
    </i>
    <i>
      <x v="1"/>
    </i>
    <i>
      <x v="2"/>
    </i>
  </colItems>
  <dataFields count="1">
    <dataField name="Suma de Total" fld="9" baseField="0" baseItem="0"/>
  </dataFields>
  <chartFormats count="4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</chartFormats>
  <pivotTableStyleInfo name="PivotStyleMedium14" showRowHeaders="1" showColHeaders="1" showRowStripes="1" showColStripes="0" showLastColumn="1"/>
  <filters count="1">
    <filter fld="2" type="dateBetween" evalOrder="-1" id="800" name="Fecha">
      <autoFilter ref="A1">
        <filterColumn colId="0">
          <customFilters and="1">
            <customFilter operator="greaterThanOrEqual" val="45261"/>
            <customFilter operator="lessThanOrEqual" val="4538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41D25D-7D39-4A52-82D2-7B6E48D480F2}" name="TablaDinámica5" cacheId="7" applyNumberFormats="0" applyBorderFormats="0" applyFontFormats="0" applyPatternFormats="0" applyAlignmentFormats="0" applyWidthHeightFormats="1" dataCaption="Valores" updatedVersion="8" minRefreshableVersion="5" useAutoFormatting="1" rowGrandTotals="0" colGrandTotals="0" itemPrintTitles="1" createdVersion="8" indent="0" outline="1" outlineData="1" multipleFieldFilters="0" chartFormat="18" rowHeaderCaption="RESPONSABLE">
  <location ref="M3:P5" firstHeaderRow="0" firstDataRow="1" firstDataCol="1"/>
  <pivotFields count="16">
    <pivotField showAll="0"/>
    <pivotField showAll="0"/>
    <pivotField numFmtId="14" showAll="0">
      <items count="350"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>
      <items count="12">
        <item x="1"/>
        <item x="5"/>
        <item x="8"/>
        <item x="7"/>
        <item x="2"/>
        <item m="1" x="10"/>
        <item x="0"/>
        <item m="1" x="9"/>
        <item x="3"/>
        <item x="6"/>
        <item x="4"/>
        <item t="default"/>
      </items>
    </pivotField>
    <pivotField axis="axisRow" showAll="0" sortType="descending">
      <items count="3">
        <item x="0"/>
        <item x="1"/>
        <item t="default"/>
      </items>
    </pivotField>
    <pivotField showAll="0">
      <items count="4">
        <item x="0"/>
        <item x="2"/>
        <item x="1"/>
        <item t="default"/>
      </items>
    </pivotField>
    <pivotField numFmtId="44" showAll="0"/>
    <pivotField dataField="1" showAll="0"/>
    <pivotField dataField="1"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</pivotFields>
  <rowFields count="1">
    <field x="4"/>
  </rowFields>
  <rowItems count="2">
    <i>
      <x/>
    </i>
    <i>
      <x v="1"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Unidades" fld="7" baseField="0" baseItem="0"/>
    <dataField name="Suma de Impuestos" fld="8" baseField="0" baseItem="0"/>
    <dataField name="Suma de Total" fld="9" baseField="0" baseItem="0"/>
  </dataFields>
  <chartFormats count="9">
    <chartFormat chart="14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33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4" format="34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4" format="3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36">
      <pivotArea type="data" outline="0" fieldPosition="0">
        <references count="2">
          <reference field="4294967294" count="1" selected="0">
            <x v="1"/>
          </reference>
          <reference field="4" count="1" selected="0">
            <x v="1"/>
          </reference>
        </references>
      </pivotArea>
    </chartFormat>
    <chartFormat chart="14" format="37">
      <pivotArea type="data" outline="0" fieldPosition="0">
        <references count="2">
          <reference field="4294967294" count="1" selected="0">
            <x v="1"/>
          </reference>
          <reference field="4" count="1" selected="0">
            <x v="0"/>
          </reference>
        </references>
      </pivotArea>
    </chartFormat>
    <chartFormat chart="14" format="3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4" format="39">
      <pivotArea type="data" outline="0" fieldPosition="0">
        <references count="2">
          <reference field="4294967294" count="1" selected="0">
            <x v="2"/>
          </reference>
          <reference field="4" count="1" selected="0">
            <x v="1"/>
          </reference>
        </references>
      </pivotArea>
    </chartFormat>
    <chartFormat chart="14" format="40">
      <pivotArea type="data" outline="0" fieldPosition="0">
        <references count="2">
          <reference field="4294967294" count="1" selected="0">
            <x v="2"/>
          </reference>
          <reference field="4" count="1" selected="0">
            <x v="0"/>
          </reference>
        </references>
      </pivotArea>
    </chartFormat>
  </chartFormats>
  <pivotTableStyleInfo name="PivotStyleLight18" showRowHeaders="1" showColHeaders="1" showRowStripes="0" showColStripes="0" showLastColumn="1"/>
  <filters count="1">
    <filter fld="2" type="dateBetween" evalOrder="-1" id="800" name="Fecha">
      <autoFilter ref="A1">
        <filterColumn colId="0">
          <customFilters and="1">
            <customFilter operator="greaterThanOrEqual" val="45261"/>
            <customFilter operator="lessThanOrEqual" val="4538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424019-9CCA-42BB-86AA-7A3CE5497284}" name="TablaDinámica4" cacheId="7" applyNumberFormats="0" applyBorderFormats="0" applyFontFormats="0" applyPatternFormats="0" applyAlignmentFormats="0" applyWidthHeightFormats="1" dataCaption="Valores" updatedVersion="8" minRefreshableVersion="5" useAutoFormatting="1" rowGrandTotals="0" colGrandTotals="0" itemPrintTitles="1" createdVersion="8" indent="0" outline="1" outlineData="1" multipleFieldFilters="0" chartFormat="13" rowHeaderCaption="RESPONSABLE">
  <location ref="A15:D25" firstHeaderRow="1" firstDataRow="2" firstDataCol="1"/>
  <pivotFields count="16">
    <pivotField showAll="0"/>
    <pivotField showAll="0"/>
    <pivotField numFmtId="14" showAll="0">
      <items count="350"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12">
        <item x="1"/>
        <item x="5"/>
        <item x="8"/>
        <item x="7"/>
        <item x="2"/>
        <item m="1" x="10"/>
        <item x="0"/>
        <item m="1" x="9"/>
        <item x="3"/>
        <item x="6"/>
        <item x="4"/>
        <item t="default"/>
      </items>
    </pivotField>
    <pivotField showAll="0">
      <items count="3">
        <item x="1"/>
        <item x="0"/>
        <item t="default"/>
      </items>
    </pivotField>
    <pivotField axis="axisCol" showAll="0">
      <items count="4">
        <item x="0"/>
        <item x="2"/>
        <item x="1"/>
        <item t="default"/>
      </items>
    </pivotField>
    <pivotField numFmtId="44" showAll="0"/>
    <pivotField showAll="0"/>
    <pivotField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6"/>
    </i>
    <i>
      <x v="8"/>
    </i>
    <i>
      <x v="9"/>
    </i>
    <i>
      <x v="10"/>
    </i>
  </rowItems>
  <colFields count="1">
    <field x="5"/>
  </colFields>
  <colItems count="3">
    <i>
      <x/>
    </i>
    <i>
      <x v="1"/>
    </i>
    <i>
      <x v="2"/>
    </i>
  </colItems>
  <dataFields count="1">
    <dataField name="Suma de Total" fld="9" baseField="0" baseItem="0"/>
  </dataFields>
  <chartFormats count="4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</chartFormats>
  <pivotTableStyleInfo name="PivotStyleMedium14" showRowHeaders="1" showColHeaders="1" showRowStripes="0" showColStripes="0" showLastColumn="1"/>
  <filters count="1">
    <filter fld="2" type="dateBetween" evalOrder="-1" id="800" name="Fecha">
      <autoFilter ref="A1">
        <filterColumn colId="0">
          <customFilters and="1">
            <customFilter operator="greaterThanOrEqual" val="45261"/>
            <customFilter operator="lessThanOrEqual" val="4538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C9DF6A-F9B2-4801-9347-9D9334459F4F}" name="TablaDinámica3" cacheId="7" applyNumberFormats="0" applyBorderFormats="0" applyFontFormats="0" applyPatternFormats="0" applyAlignmentFormats="0" applyWidthHeightFormats="1" dataCaption="Valores" updatedVersion="8" minRefreshableVersion="5" useAutoFormatting="1" itemPrintTitles="1" createdVersion="8" indent="0" outline="1" outlineData="1" multipleFieldFilters="0" chartFormat="18" rowHeaderCaption="RESPONSABLE">
  <location ref="A3:C7" firstHeaderRow="0" firstDataRow="1" firstDataCol="1"/>
  <pivotFields count="16">
    <pivotField showAll="0"/>
    <pivotField showAll="0"/>
    <pivotField numFmtId="14" showAll="0">
      <items count="350"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>
      <items count="12">
        <item x="1"/>
        <item x="5"/>
        <item x="8"/>
        <item x="7"/>
        <item x="2"/>
        <item m="1" x="10"/>
        <item x="0"/>
        <item m="1" x="9"/>
        <item x="3"/>
        <item x="6"/>
        <item x="4"/>
        <item t="default"/>
      </items>
    </pivotField>
    <pivotField showAll="0">
      <items count="3">
        <item x="1"/>
        <item x="0"/>
        <item t="default"/>
      </items>
    </pivotField>
    <pivotField axis="axisRow" showAll="0">
      <items count="4">
        <item x="0"/>
        <item x="2"/>
        <item x="1"/>
        <item t="default"/>
      </items>
    </pivotField>
    <pivotField numFmtId="44" showAll="0"/>
    <pivotField showAll="0"/>
    <pivotField dataField="1"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</pivotFields>
  <rowFields count="1">
    <field x="5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mpuestos" fld="8" baseField="0" baseItem="0"/>
    <dataField name="Suma de Total" fld="9" baseField="0" baseItem="0"/>
  </dataFields>
  <chartFormats count="11">
    <chartFormat chart="3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9">
      <pivotArea type="data" outline="0" fieldPosition="0">
        <references count="2">
          <reference field="4294967294" count="1" selected="0">
            <x v="1"/>
          </reference>
          <reference field="5" count="1" selected="0">
            <x v="0"/>
          </reference>
        </references>
      </pivotArea>
    </chartFormat>
    <chartFormat chart="15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5" format="12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5" format="13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5" format="1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15">
      <pivotArea type="data" outline="0" fieldPosition="0">
        <references count="2">
          <reference field="4294967294" count="1" selected="0">
            <x v="1"/>
          </reference>
          <reference field="5" count="1" selected="0">
            <x v="0"/>
          </reference>
        </references>
      </pivotArea>
    </chartFormat>
    <chartFormat chart="15" format="16">
      <pivotArea type="data" outline="0" fieldPosition="0">
        <references count="2">
          <reference field="4294967294" count="1" selected="0">
            <x v="1"/>
          </reference>
          <reference field="5" count="1" selected="0">
            <x v="1"/>
          </reference>
        </references>
      </pivotArea>
    </chartFormat>
    <chartFormat chart="15" format="17">
      <pivotArea type="data" outline="0" fieldPosition="0">
        <references count="2">
          <reference field="4294967294" count="1" selected="0">
            <x v="1"/>
          </reference>
          <reference field="5" count="1" selected="0">
            <x v="2"/>
          </reference>
        </references>
      </pivotArea>
    </chartFormat>
  </chartFormats>
  <pivotTableStyleInfo name="PivotStyleLight18" showRowHeaders="1" showColHeaders="1" showRowStripes="0" showColStripes="0" showLastColumn="1"/>
  <filters count="1">
    <filter fld="2" type="dateBetween" evalOrder="-1" id="800" name="Fecha">
      <autoFilter ref="A1">
        <filterColumn colId="0">
          <customFilters and="1">
            <customFilter operator="greaterThanOrEqual" val="45261"/>
            <customFilter operator="lessThanOrEqual" val="4538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cepto" xr10:uid="{8648A9BF-0945-4F94-A101-16887C5B955F}" sourceName="Concepto">
  <pivotTables>
    <pivotTable tabId="4" name="TablaDinámica3"/>
    <pivotTable tabId="4" name="TablaDinámica4"/>
    <pivotTable tabId="4" name="TablaDinámica5"/>
    <pivotTable tabId="4" name="TablaDinámica6"/>
  </pivotTables>
  <data>
    <tabular pivotCacheId="1807468633">
      <items count="11">
        <i x="1" s="1"/>
        <i x="5" s="1"/>
        <i x="8" s="1"/>
        <i x="7" s="1"/>
        <i x="2" s="1"/>
        <i x="0" s="1"/>
        <i x="3" s="1"/>
        <i x="6" s="1"/>
        <i x="4" s="1"/>
        <i x="10" s="1" nd="1"/>
        <i x="9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Grupo" xr10:uid="{FD4B95FB-BB71-46A2-B471-64F4454D3FFC}" sourceName="Grupo">
  <pivotTables>
    <pivotTable tabId="4" name="TablaDinámica3"/>
    <pivotTable tabId="4" name="TablaDinámica4"/>
    <pivotTable tabId="4" name="TablaDinámica5"/>
    <pivotTable tabId="4" name="TablaDinámica6"/>
  </pivotTables>
  <data>
    <tabular pivotCacheId="1807468633">
      <items count="2"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esponsable" xr10:uid="{63934551-F367-4FE4-AA84-D04BD03B9AFE}" sourceName="Responsable">
  <pivotTables>
    <pivotTable tabId="4" name="TablaDinámica3"/>
    <pivotTable tabId="4" name="TablaDinámica4"/>
    <pivotTable tabId="4" name="TablaDinámica5"/>
    <pivotTable tabId="4" name="TablaDinámica6"/>
  </pivotTables>
  <data>
    <tabular pivotCacheId="1807468633">
      <items count="3">
        <i x="0" s="1"/>
        <i x="2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ncepto" xr10:uid="{C49F18B6-7284-4862-8FB8-8C4C35B1778C}" cache="SegmentaciónDeDatos_Concepto" caption="Concepto" style="SlicerStyleDark3" rowHeight="257175"/>
  <slicer name="Grupo" xr10:uid="{52AE4D5B-04AF-4083-8FB9-A8D87926DCFA}" cache="SegmentaciónDeDatos_Grupo" caption="Grupo" style="SlicerStyleDark3" rowHeight="257175"/>
  <slicer name="Responsable" xr10:uid="{E603261F-44B7-4C75-88A0-9FE0F4ECEF83}" cache="SegmentaciónDeDatos_Responsable" caption="Responsable" style="SlicerStyleDark3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E5AF3C-724B-4D4D-80BF-B5A53C4910BF}" name="TB_INGRESOSYEGRESOS" displayName="TB_INGRESOSYEGRESOS" ref="C13:R1110" totalsRowShown="0">
  <autoFilter ref="C13:R1110" xr:uid="{C8E5AF3C-724B-4D4D-80BF-B5A53C4910BF}"/>
  <tableColumns count="16">
    <tableColumn id="1" xr3:uid="{2FF6D42F-189D-47DE-869E-E8B755C83C27}" name="ID-Propio" dataDxfId="12">
      <calculatedColumnFormula>"COD - "&amp;IF(COUNTA($E$14:E14)=COUNTA($E13:E$14),"",COUNTA($E$14:E14))</calculatedColumnFormula>
    </tableColumn>
    <tableColumn id="15" xr3:uid="{19754CFB-AB43-4794-9926-3EEBC51D3782}" name="ID Personalizado"/>
    <tableColumn id="2" xr3:uid="{E39FCAA9-F0BD-4D7B-B57D-B72B1ED62B5C}" name="Fecha" dataDxfId="11"/>
    <tableColumn id="3" xr3:uid="{EC651DB9-6CE9-49D2-BDE3-5EA9A365A0F1}" name="Concepto"/>
    <tableColumn id="4" xr3:uid="{BCFE9F01-735A-4CAA-B8A0-CFBFC62BED2C}" name="Grupo"/>
    <tableColumn id="5" xr3:uid="{95DF8DB1-6972-4848-A329-12ED61A515E1}" name="Responsable"/>
    <tableColumn id="6" xr3:uid="{09DF0A9B-8217-4D0E-B36C-3A6FDBE97C56}" name="Costo" dataCellStyle="Moneda"/>
    <tableColumn id="7" xr3:uid="{400C7C37-A606-43C7-9966-584D8E2AB10F}" name="Unidades" dataDxfId="10" dataCellStyle="Moneda"/>
    <tableColumn id="8" xr3:uid="{CD794299-E477-413A-A48B-60EEED113CF7}" name="Impuestos" dataCellStyle="Moneda">
      <calculatedColumnFormula array="1">SUM(TB_INGRESOSYEGRESOS[[#This Row],[Costo]:[Unidades]]*$K$12)</calculatedColumnFormula>
    </tableColumn>
    <tableColumn id="9" xr3:uid="{A77CE6C9-6F81-4A2F-9CC4-E3645B92581D}" name="Total" dataCellStyle="Moneda">
      <calculatedColumnFormula>IF(SUM(I14:K14)=0,"",SUM(I14:K14))</calculatedColumnFormula>
    </tableColumn>
    <tableColumn id="10" xr3:uid="{A8D6BC04-684F-43FB-A74D-5D459A4E145B}" name="Descuento" dataDxfId="9">
      <calculatedColumnFormula>TB_INGRESOSYEGRESOS[[#This Row],[Total]]*$M$12</calculatedColumnFormula>
    </tableColumn>
    <tableColumn id="11" xr3:uid="{C42B2AA5-DE0A-4C18-90C1-9FE51DF1C36D}" name="Logistica"/>
    <tableColumn id="12" xr3:uid="{7EDA60C0-6D95-41A6-945F-BCF0BB88772A}" name="Personalizado 3"/>
    <tableColumn id="13" xr3:uid="{FA9CC851-F9AC-40E1-AFAE-2B33CA930C50}" name="Personalizado 4"/>
    <tableColumn id="14" xr3:uid="{24010A1E-BEDA-4F68-85E4-5847D0EBAD70}" name="Personalizado 5"/>
    <tableColumn id="16" xr3:uid="{86C65DD6-3AF1-4E2E-ADE7-B0C20EECE785}" name="otro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4B71E6-96EA-4FA2-9EF4-4D832747360E}" name="FilaConcepto" displayName="FilaConcepto" ref="G5:G16" totalsRowShown="0" headerRowDxfId="8" headerRowBorderDxfId="7" tableBorderDxfId="6">
  <autoFilter ref="G5:G16" xr:uid="{E34B71E6-96EA-4FA2-9EF4-4D832747360E}"/>
  <tableColumns count="1">
    <tableColumn id="1" xr3:uid="{A1FD94FE-E74F-4299-A97E-84FB3667300B}" name="Concept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C8E033-0B7D-4F1F-B681-39C0B470D819}" name="FilaGrupo" displayName="FilaGrupo" ref="H5:H8" totalsRowShown="0" headerRowDxfId="5" headerRowBorderDxfId="4" tableBorderDxfId="3">
  <autoFilter ref="H5:H8" xr:uid="{C1C8E033-0B7D-4F1F-B681-39C0B470D819}"/>
  <tableColumns count="1">
    <tableColumn id="1" xr3:uid="{5DBC621B-24DA-4869-9CF2-48F338C1DAE0}" name="Grup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26E4A4-6BA3-445B-83C5-9BC130F0553B}" name="FilaResponsable" displayName="FilaResponsable" ref="I5:I8" totalsRowShown="0" headerRowDxfId="2" headerRowBorderDxfId="1" tableBorderDxfId="0">
  <autoFilter ref="I5:I8" xr:uid="{9626E4A4-6BA3-445B-83C5-9BC130F0553B}"/>
  <tableColumns count="1">
    <tableColumn id="1" xr3:uid="{C865AF7F-A6D0-4730-ADF6-6E1C144F9F2B}" name="Respons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" xr10:uid="{629BC480-D9BE-4B54-822F-5ED5DE7098CA}" sourceName="Fecha">
  <pivotTables>
    <pivotTable tabId="4" name="TablaDinámica3"/>
    <pivotTable tabId="4" name="TablaDinámica4"/>
    <pivotTable tabId="4" name="TablaDinámica5"/>
    <pivotTable tabId="4" name="TablaDinámica6"/>
  </pivotTables>
  <state minimalRefreshVersion="6" lastRefreshVersion="6" pivotCacheId="1807468633" filterType="dateBetween">
    <selection startDate="2023-12-01T00:00:00" endDate="2024-03-31T00:00:00"/>
    <bounds startDate="2023-01-01T00:00:00" endDate="2025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" xr10:uid="{7100AF1E-0859-46F4-BBB5-B145E07916A4}" cache="NativeTimeline_Fecha" caption="Fecha" level="2" selectionLevel="2" scrollPosition="2023-01-01T00:00:00" style="TimeSlicerStyleDark6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hyperlink" Target="mailto:info@excelcertify.com" TargetMode="External"/><Relationship Id="rId1" Type="http://schemas.openxmlformats.org/officeDocument/2006/relationships/hyperlink" Target="https://www.excelcertify.com/" TargetMode="External"/><Relationship Id="rId6" Type="http://schemas.microsoft.com/office/2011/relationships/timeline" Target="../timelines/timeline1.xml"/><Relationship Id="rId5" Type="http://schemas.microsoft.com/office/2007/relationships/slicer" Target="../slicers/slicer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C439-C17B-409A-A445-B0ADE3C81C2D}">
  <sheetPr>
    <tabColor theme="9"/>
  </sheetPr>
  <dimension ref="A1:AH18"/>
  <sheetViews>
    <sheetView showGridLines="0" tabSelected="1" zoomScale="85" zoomScaleNormal="85" workbookViewId="0">
      <selection activeCell="P18" sqref="P18"/>
    </sheetView>
  </sheetViews>
  <sheetFormatPr baseColWidth="10" defaultRowHeight="15" x14ac:dyDescent="0.25"/>
  <sheetData>
    <row r="1" spans="1:34" ht="69" customHeight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9" t="s">
        <v>45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14" spans="1:34" x14ac:dyDescent="0.25">
      <c r="E14" s="22" t="s">
        <v>46</v>
      </c>
      <c r="F14" s="22"/>
      <c r="G14" s="22"/>
    </row>
    <row r="15" spans="1:34" x14ac:dyDescent="0.25">
      <c r="E15" s="22"/>
      <c r="F15" s="22"/>
      <c r="G15" s="22"/>
    </row>
    <row r="16" spans="1:34" x14ac:dyDescent="0.25">
      <c r="E16" s="22"/>
      <c r="F16" s="22"/>
      <c r="G16" s="22"/>
    </row>
    <row r="17" spans="5:7" x14ac:dyDescent="0.25">
      <c r="E17" s="23" t="s">
        <v>47</v>
      </c>
      <c r="F17" s="22"/>
      <c r="G17" s="22"/>
    </row>
    <row r="18" spans="5:7" x14ac:dyDescent="0.25">
      <c r="E18" s="23" t="s">
        <v>48</v>
      </c>
      <c r="F18" s="23"/>
      <c r="G18" s="23"/>
    </row>
  </sheetData>
  <mergeCells count="3">
    <mergeCell ref="E14:G16"/>
    <mergeCell ref="E17:G17"/>
    <mergeCell ref="E18:G18"/>
  </mergeCells>
  <hyperlinks>
    <hyperlink ref="E17" r:id="rId1" xr:uid="{7765144B-D926-472A-8A2F-3CDD0F9FEE58}"/>
    <hyperlink ref="E18" r:id="rId2" xr:uid="{1A5F10A4-B91C-40CD-8E9B-F1396F6F20DF}"/>
  </hyperlinks>
  <pageMargins left="0.7" right="0.7" top="0.75" bottom="0.75" header="0.3" footer="0.3"/>
  <drawing r:id="rId3"/>
  <legacyDrawing r:id="rId4"/>
  <extLst>
    <ext xmlns:x14="http://schemas.microsoft.com/office/spreadsheetml/2009/9/main" uri="{A8765BA9-456A-4dab-B4F3-ACF838C121DE}">
      <x14:slicerList>
        <x14:slicer r:id="rId5"/>
      </x14:slicerList>
    </ext>
    <ext xmlns:x15="http://schemas.microsoft.com/office/spreadsheetml/2010/11/main" uri="{7E03D99C-DC04-49d9-9315-930204A7B6E9}">
      <x15:timelineRefs>
        <x15:timelineRef r:id="rId6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74DD-0F69-44C8-A57B-2EC4F8B97B19}">
  <sheetPr>
    <tabColor rgb="FF0070C0"/>
  </sheetPr>
  <dimension ref="A1:Z1110"/>
  <sheetViews>
    <sheetView showGridLines="0" workbookViewId="0">
      <selection activeCell="I17" sqref="I17"/>
    </sheetView>
  </sheetViews>
  <sheetFormatPr baseColWidth="10" defaultRowHeight="15" x14ac:dyDescent="0.25"/>
  <cols>
    <col min="2" max="2" width="6" customWidth="1"/>
    <col min="4" max="4" width="18.42578125" bestFit="1" customWidth="1"/>
    <col min="5" max="5" width="15.7109375" bestFit="1" customWidth="1"/>
    <col min="6" max="6" width="12.5703125" customWidth="1"/>
    <col min="8" max="8" width="19.5703125" bestFit="1" customWidth="1"/>
    <col min="9" max="9" width="14.7109375" bestFit="1" customWidth="1"/>
    <col min="10" max="12" width="14.5703125" bestFit="1" customWidth="1"/>
    <col min="13" max="17" width="17.28515625" customWidth="1"/>
  </cols>
  <sheetData>
    <row r="1" spans="1:26" ht="77.25" customHeight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E2" s="1"/>
      <c r="F2" s="1"/>
    </row>
    <row r="3" spans="1:26" ht="15.75" thickBot="1" x14ac:dyDescent="0.3">
      <c r="E3" s="1"/>
      <c r="F3" s="1"/>
    </row>
    <row r="4" spans="1:26" ht="16.5" thickTop="1" thickBot="1" x14ac:dyDescent="0.3">
      <c r="D4" s="12" t="s">
        <v>36</v>
      </c>
      <c r="E4" s="12" t="s">
        <v>37</v>
      </c>
      <c r="F4" s="12" t="s">
        <v>38</v>
      </c>
      <c r="H4" s="10" t="s">
        <v>30</v>
      </c>
      <c r="I4" s="8" t="s">
        <v>3</v>
      </c>
      <c r="J4" s="8" t="s">
        <v>4</v>
      </c>
      <c r="K4" s="8" t="s">
        <v>5</v>
      </c>
      <c r="L4" s="8" t="s">
        <v>6</v>
      </c>
      <c r="M4" s="8" t="s">
        <v>49</v>
      </c>
    </row>
    <row r="5" spans="1:26" ht="16.5" thickTop="1" thickBot="1" x14ac:dyDescent="0.3">
      <c r="D5" s="13">
        <f>SUMIFS(TB_INGRESOSYEGRESOS[Total],TB_INGRESOSYEGRESOS[Grupo],"INGRESO")</f>
        <v>3733727.2500000009</v>
      </c>
      <c r="E5" s="13">
        <f>SUMIFS(TB_INGRESOSYEGRESOS[Total],TB_INGRESOSYEGRESOS[Grupo],"EGRESO")</f>
        <v>3213786.62</v>
      </c>
      <c r="F5" s="13">
        <f>D5-E5</f>
        <v>519940.63000000082</v>
      </c>
      <c r="H5" s="7" t="s">
        <v>26</v>
      </c>
      <c r="I5" s="9">
        <f>SUM(TB_INGRESOSYEGRESOS[Costo])</f>
        <v>5713422</v>
      </c>
      <c r="J5" s="14">
        <f>SUM(TB_INGRESOSYEGRESOS[Unidades])</f>
        <v>28325</v>
      </c>
      <c r="K5" s="9">
        <f>SUM(TB_INGRESOSYEGRESOS[Impuestos])</f>
        <v>1205766.8699999992</v>
      </c>
      <c r="L5" s="9">
        <f>SUM(TB_INGRESOSYEGRESOS[Total])</f>
        <v>6947513.8700000094</v>
      </c>
      <c r="M5" s="9">
        <f>SUM(TB_INGRESOSYEGRESOS[Descuento])</f>
        <v>2084254.1609999966</v>
      </c>
    </row>
    <row r="6" spans="1:26" ht="16.5" thickTop="1" thickBot="1" x14ac:dyDescent="0.3">
      <c r="E6" s="1"/>
      <c r="F6" s="1"/>
      <c r="H6" s="7" t="s">
        <v>27</v>
      </c>
      <c r="I6" s="9">
        <f>AVERAGE(TB_INGRESOSYEGRESOS[Costo])</f>
        <v>5208.2242479489514</v>
      </c>
      <c r="J6" s="14">
        <f>AVERAGE(TB_INGRESOSYEGRESOS[Unidades])</f>
        <v>25.820419325433001</v>
      </c>
      <c r="K6" s="9">
        <f>AVERAGE(TB_INGRESOSYEGRESOS[Impuestos])</f>
        <v>1099.1493801276201</v>
      </c>
      <c r="L6" s="9">
        <f>AVERAGE(TB_INGRESOSYEGRESOS[Total])</f>
        <v>6333.1940474020139</v>
      </c>
      <c r="M6" s="9">
        <f>AVERAGE(TB_INGRESOSYEGRESOS[Descuento])</f>
        <v>1899.9582142205986</v>
      </c>
    </row>
    <row r="7" spans="1:26" ht="16.5" thickTop="1" thickBot="1" x14ac:dyDescent="0.3">
      <c r="E7" s="1"/>
      <c r="F7" s="1"/>
      <c r="H7" s="10" t="s">
        <v>22</v>
      </c>
      <c r="I7" s="11">
        <f>SUBTOTAL(9,TB_INGRESOSYEGRESOS[Costo])</f>
        <v>5713422</v>
      </c>
      <c r="J7" s="15">
        <f>SUBTOTAL(9,TB_INGRESOSYEGRESOS[Unidades])</f>
        <v>28325</v>
      </c>
      <c r="K7" s="11">
        <f>SUBTOTAL(9,TB_INGRESOSYEGRESOS[Impuestos])</f>
        <v>1205766.8699999992</v>
      </c>
      <c r="L7" s="11">
        <f>SUBTOTAL(9,TB_INGRESOSYEGRESOS[Total])</f>
        <v>6947513.8700000094</v>
      </c>
      <c r="M7" s="11">
        <f>SUBTOTAL(9,TB_INGRESOSYEGRESOS[Descuento])</f>
        <v>2084254.1609999966</v>
      </c>
    </row>
    <row r="8" spans="1:26" ht="16.5" thickTop="1" thickBot="1" x14ac:dyDescent="0.3">
      <c r="E8" s="1"/>
      <c r="F8" s="1"/>
      <c r="H8" s="10" t="s">
        <v>23</v>
      </c>
      <c r="I8" s="11">
        <f>SUBTOTAL(1,TB_INGRESOSYEGRESOS[Costo])</f>
        <v>5208.2242479489514</v>
      </c>
      <c r="J8" s="15">
        <f>SUBTOTAL(1,TB_INGRESOSYEGRESOS[Unidades])</f>
        <v>25.820419325433001</v>
      </c>
      <c r="K8" s="11">
        <f>SUBTOTAL(1,TB_INGRESOSYEGRESOS[Impuestos])</f>
        <v>1099.1493801276201</v>
      </c>
      <c r="L8" s="11">
        <f>SUBTOTAL(1,TB_INGRESOSYEGRESOS[Total])</f>
        <v>6333.1940474020139</v>
      </c>
      <c r="M8" s="11">
        <f>SUBTOTAL(1,TB_INGRESOSYEGRESOS[Descuento])</f>
        <v>1899.9582142205986</v>
      </c>
    </row>
    <row r="9" spans="1:26" ht="16.5" thickTop="1" thickBot="1" x14ac:dyDescent="0.3">
      <c r="E9" s="1"/>
      <c r="F9" s="1"/>
      <c r="H9" s="10" t="s">
        <v>24</v>
      </c>
      <c r="I9" s="11">
        <f>SUBTOTAL(5,TB_INGRESOSYEGRESOS[Costo])</f>
        <v>102</v>
      </c>
      <c r="J9" s="15">
        <f>SUBTOTAL(5,TB_INGRESOSYEGRESOS[Unidades])</f>
        <v>1</v>
      </c>
      <c r="K9" s="11">
        <f>SUBTOTAL(5,TB_INGRESOSYEGRESOS[Impuestos])</f>
        <v>23.939999999999998</v>
      </c>
      <c r="L9" s="11">
        <f>SUBTOTAL(5,TB_INGRESOSYEGRESOS[Total])</f>
        <v>137.94</v>
      </c>
      <c r="M9" s="11">
        <f>SUBTOTAL(5,TB_INGRESOSYEGRESOS[Descuento])</f>
        <v>41.381999999999998</v>
      </c>
    </row>
    <row r="10" spans="1:26" ht="16.5" thickTop="1" thickBot="1" x14ac:dyDescent="0.3">
      <c r="E10" s="1"/>
      <c r="F10" s="1"/>
      <c r="H10" s="10" t="s">
        <v>25</v>
      </c>
      <c r="I10" s="11">
        <f>SUBTOTAL(5,TB_INGRESOSYEGRESOS[Costo])</f>
        <v>102</v>
      </c>
      <c r="J10" s="15">
        <f>SUBTOTAL(5,TB_INGRESOSYEGRESOS[Unidades])</f>
        <v>1</v>
      </c>
      <c r="K10" s="11">
        <f>SUBTOTAL(5,TB_INGRESOSYEGRESOS[Impuestos])</f>
        <v>23.939999999999998</v>
      </c>
      <c r="L10" s="11">
        <f>SUBTOTAL(5,TB_INGRESOSYEGRESOS[Total])</f>
        <v>137.94</v>
      </c>
      <c r="M10" s="11">
        <f>SUBTOTAL(5,TB_INGRESOSYEGRESOS[Descuento])</f>
        <v>41.381999999999998</v>
      </c>
    </row>
    <row r="11" spans="1:26" ht="15.75" thickTop="1" x14ac:dyDescent="0.25">
      <c r="E11" s="1"/>
      <c r="F11" s="1"/>
    </row>
    <row r="12" spans="1:26" x14ac:dyDescent="0.25">
      <c r="K12" s="6">
        <v>0.21</v>
      </c>
      <c r="M12" s="20">
        <v>0.3</v>
      </c>
    </row>
    <row r="13" spans="1:26" x14ac:dyDescent="0.25">
      <c r="C13" t="s">
        <v>11</v>
      </c>
      <c r="D13" t="s">
        <v>12</v>
      </c>
      <c r="E13" t="s">
        <v>0</v>
      </c>
      <c r="F13" t="s">
        <v>1</v>
      </c>
      <c r="G13" t="s">
        <v>2</v>
      </c>
      <c r="H13" t="s">
        <v>10</v>
      </c>
      <c r="I13" t="s">
        <v>3</v>
      </c>
      <c r="J13" t="s">
        <v>4</v>
      </c>
      <c r="K13" t="s">
        <v>5</v>
      </c>
      <c r="L13" t="s">
        <v>6</v>
      </c>
      <c r="M13" t="s">
        <v>49</v>
      </c>
      <c r="N13" t="s">
        <v>50</v>
      </c>
      <c r="O13" t="s">
        <v>7</v>
      </c>
      <c r="P13" t="s">
        <v>8</v>
      </c>
      <c r="Q13" t="s">
        <v>9</v>
      </c>
      <c r="R13" t="s">
        <v>51</v>
      </c>
    </row>
    <row r="14" spans="1:26" x14ac:dyDescent="0.25">
      <c r="C14" t="str">
        <f>IF(COUNTA($E$14:E14)=COUNTA($E$13:E14),"","COD - "&amp;COUNTA($E$14:E14))</f>
        <v>COD - 1</v>
      </c>
      <c r="E14" s="1">
        <v>45444</v>
      </c>
      <c r="F14" t="s">
        <v>31</v>
      </c>
      <c r="G14" t="s">
        <v>28</v>
      </c>
      <c r="H14" t="s">
        <v>20</v>
      </c>
      <c r="I14" s="3">
        <v>9343</v>
      </c>
      <c r="J14" s="4">
        <v>38</v>
      </c>
      <c r="K14" s="3" cm="1">
        <f t="array" ref="K14">SUM(TB_INGRESOSYEGRESOS[[#This Row],[Costo]:[Unidades]]*$K$12)</f>
        <v>1970.01</v>
      </c>
      <c r="L14" s="3">
        <f t="shared" ref="L14:L77" si="0">IF(SUM(I14:K14)=0,"",SUM(I14:K14))</f>
        <v>11351.01</v>
      </c>
      <c r="M14" s="21">
        <f>TB_INGRESOSYEGRESOS[[#This Row],[Total]]*$M$12</f>
        <v>3405.3029999999999</v>
      </c>
    </row>
    <row r="15" spans="1:26" x14ac:dyDescent="0.25">
      <c r="C15" t="str">
        <f>IF(COUNTA($E$14:E15)=COUNTA($E$14:E14),"","COD - "&amp;COUNTA($E$14:E15))</f>
        <v>COD - 2</v>
      </c>
      <c r="E15" s="1">
        <v>45443</v>
      </c>
      <c r="F15" t="s">
        <v>16</v>
      </c>
      <c r="G15" t="s">
        <v>29</v>
      </c>
      <c r="H15" t="s">
        <v>19</v>
      </c>
      <c r="I15" s="3">
        <v>182</v>
      </c>
      <c r="J15" s="4">
        <v>17</v>
      </c>
      <c r="K15" s="3" cm="1">
        <f t="array" ref="K15">SUM(TB_INGRESOSYEGRESOS[[#This Row],[Costo]:[Unidades]]*$K$12)</f>
        <v>41.79</v>
      </c>
      <c r="L15" s="3">
        <f t="shared" si="0"/>
        <v>240.79</v>
      </c>
      <c r="M15" s="21">
        <f>TB_INGRESOSYEGRESOS[[#This Row],[Total]]*$M$12</f>
        <v>72.236999999999995</v>
      </c>
    </row>
    <row r="16" spans="1:26" x14ac:dyDescent="0.25">
      <c r="C16" t="str">
        <f>IF(COUNTA($E$14:E16)=COUNTA($E$14:E15),"","COD - "&amp;COUNTA($E$14:E16))</f>
        <v>COD - 3</v>
      </c>
      <c r="E16" s="1">
        <v>45443</v>
      </c>
      <c r="F16" t="s">
        <v>35</v>
      </c>
      <c r="G16" t="s">
        <v>28</v>
      </c>
      <c r="H16" t="s">
        <v>20</v>
      </c>
      <c r="I16" s="3">
        <v>262</v>
      </c>
      <c r="J16" s="4">
        <v>6</v>
      </c>
      <c r="K16" s="3" cm="1">
        <f t="array" ref="K16">SUM(TB_INGRESOSYEGRESOS[[#This Row],[Costo]:[Unidades]]*$K$12)</f>
        <v>56.279999999999994</v>
      </c>
      <c r="L16" s="3">
        <f t="shared" si="0"/>
        <v>324.27999999999997</v>
      </c>
      <c r="M16" s="21">
        <f>TB_INGRESOSYEGRESOS[[#This Row],[Total]]*$M$12</f>
        <v>97.283999999999992</v>
      </c>
    </row>
    <row r="17" spans="3:13" x14ac:dyDescent="0.25">
      <c r="C17" t="str">
        <f>IF(COUNTA($E$14:E17)=COUNTA($E$14:E16),"","COD - "&amp;COUNTA($E$14:E17))</f>
        <v>COD - 4</v>
      </c>
      <c r="E17" s="1">
        <v>45443</v>
      </c>
      <c r="F17" t="s">
        <v>34</v>
      </c>
      <c r="G17" t="s">
        <v>28</v>
      </c>
      <c r="H17" t="s">
        <v>20</v>
      </c>
      <c r="I17" s="3">
        <v>6340</v>
      </c>
      <c r="J17" s="4">
        <v>18</v>
      </c>
      <c r="K17" s="3" cm="1">
        <f t="array" ref="K17">SUM(TB_INGRESOSYEGRESOS[[#This Row],[Costo]:[Unidades]]*$K$12)</f>
        <v>1335.1799999999998</v>
      </c>
      <c r="L17" s="3">
        <f t="shared" si="0"/>
        <v>7693.18</v>
      </c>
      <c r="M17" s="21">
        <f>TB_INGRESOSYEGRESOS[[#This Row],[Total]]*$M$12</f>
        <v>2307.9540000000002</v>
      </c>
    </row>
    <row r="18" spans="3:13" x14ac:dyDescent="0.25">
      <c r="C18" t="str">
        <f>IF(COUNTA($E$14:E18)=COUNTA($E$14:E17),"","COD - "&amp;COUNTA($E$14:E18))</f>
        <v>COD - 5</v>
      </c>
      <c r="E18" s="1">
        <v>45443</v>
      </c>
      <c r="F18" t="s">
        <v>31</v>
      </c>
      <c r="G18" t="s">
        <v>28</v>
      </c>
      <c r="H18" t="s">
        <v>19</v>
      </c>
      <c r="I18" s="3">
        <v>9282</v>
      </c>
      <c r="J18" s="4">
        <v>28</v>
      </c>
      <c r="K18" s="3" cm="1">
        <f t="array" ref="K18">SUM(TB_INGRESOSYEGRESOS[[#This Row],[Costo]:[Unidades]]*$K$12)</f>
        <v>1955.1000000000001</v>
      </c>
      <c r="L18" s="3">
        <f t="shared" si="0"/>
        <v>11265.1</v>
      </c>
      <c r="M18" s="21">
        <f>TB_INGRESOSYEGRESOS[[#This Row],[Total]]*$M$12</f>
        <v>3379.53</v>
      </c>
    </row>
    <row r="19" spans="3:13" x14ac:dyDescent="0.25">
      <c r="C19" t="str">
        <f>IF(COUNTA($E$14:E19)=COUNTA($E$14:E18),"","COD - "&amp;COUNTA($E$14:E19))</f>
        <v>COD - 6</v>
      </c>
      <c r="E19" s="1">
        <v>45443</v>
      </c>
      <c r="F19" t="s">
        <v>34</v>
      </c>
      <c r="G19" t="s">
        <v>28</v>
      </c>
      <c r="H19" t="s">
        <v>20</v>
      </c>
      <c r="I19" s="3">
        <v>8774</v>
      </c>
      <c r="J19" s="4">
        <v>1</v>
      </c>
      <c r="K19" s="3" cm="1">
        <f t="array" ref="K19">SUM(TB_INGRESOSYEGRESOS[[#This Row],[Costo]:[Unidades]]*$K$12)</f>
        <v>1842.75</v>
      </c>
      <c r="L19" s="3">
        <f t="shared" si="0"/>
        <v>10617.75</v>
      </c>
      <c r="M19" s="21">
        <f>TB_INGRESOSYEGRESOS[[#This Row],[Total]]*$M$12</f>
        <v>3185.3249999999998</v>
      </c>
    </row>
    <row r="20" spans="3:13" x14ac:dyDescent="0.25">
      <c r="C20" t="str">
        <f>IF(COUNTA($E$14:E20)=COUNTA($E$14:E19),"","COD - "&amp;COUNTA($E$14:E20))</f>
        <v>COD - 7</v>
      </c>
      <c r="E20" s="1">
        <v>45443</v>
      </c>
      <c r="F20" t="s">
        <v>31</v>
      </c>
      <c r="G20" t="s">
        <v>28</v>
      </c>
      <c r="H20" t="s">
        <v>19</v>
      </c>
      <c r="I20" s="3">
        <v>9867</v>
      </c>
      <c r="J20" s="4">
        <v>27</v>
      </c>
      <c r="K20" s="3" cm="1">
        <f t="array" ref="K20">SUM(TB_INGRESOSYEGRESOS[[#This Row],[Costo]:[Unidades]]*$K$12)</f>
        <v>2077.7399999999998</v>
      </c>
      <c r="L20" s="3">
        <f t="shared" si="0"/>
        <v>11971.74</v>
      </c>
      <c r="M20" s="21">
        <f>TB_INGRESOSYEGRESOS[[#This Row],[Total]]*$M$12</f>
        <v>3591.5219999999999</v>
      </c>
    </row>
    <row r="21" spans="3:13" x14ac:dyDescent="0.25">
      <c r="C21" t="str">
        <f>IF(COUNTA($E$14:E21)=COUNTA($E$14:E20),"","COD - "&amp;COUNTA($E$14:E21))</f>
        <v>COD - 8</v>
      </c>
      <c r="E21" s="1">
        <v>45442</v>
      </c>
      <c r="F21" t="s">
        <v>13</v>
      </c>
      <c r="G21" t="s">
        <v>29</v>
      </c>
      <c r="H21" t="s">
        <v>19</v>
      </c>
      <c r="I21" s="3">
        <v>7267</v>
      </c>
      <c r="J21" s="4">
        <v>44</v>
      </c>
      <c r="K21" s="3" cm="1">
        <f t="array" ref="K21">SUM(TB_INGRESOSYEGRESOS[[#This Row],[Costo]:[Unidades]]*$K$12)</f>
        <v>1535.31</v>
      </c>
      <c r="L21" s="3">
        <f t="shared" si="0"/>
        <v>8846.31</v>
      </c>
      <c r="M21" s="21">
        <f>TB_INGRESOSYEGRESOS[[#This Row],[Total]]*$M$12</f>
        <v>2653.8929999999996</v>
      </c>
    </row>
    <row r="22" spans="3:13" x14ac:dyDescent="0.25">
      <c r="C22" t="str">
        <f>IF(COUNTA($E$14:E22)=COUNTA($E$14:E21),"","COD - "&amp;COUNTA($E$14:E22))</f>
        <v>COD - 9</v>
      </c>
      <c r="E22" s="1">
        <v>45442</v>
      </c>
      <c r="F22" t="s">
        <v>31</v>
      </c>
      <c r="G22" t="s">
        <v>28</v>
      </c>
      <c r="H22" t="s">
        <v>20</v>
      </c>
      <c r="I22" s="3">
        <v>2778</v>
      </c>
      <c r="J22" s="4">
        <v>42</v>
      </c>
      <c r="K22" s="3" cm="1">
        <f t="array" ref="K22">SUM(TB_INGRESOSYEGRESOS[[#This Row],[Costo]:[Unidades]]*$K$12)</f>
        <v>592.20000000000005</v>
      </c>
      <c r="L22" s="3">
        <f t="shared" si="0"/>
        <v>3412.2</v>
      </c>
      <c r="M22" s="21">
        <f>TB_INGRESOSYEGRESOS[[#This Row],[Total]]*$M$12</f>
        <v>1023.6599999999999</v>
      </c>
    </row>
    <row r="23" spans="3:13" x14ac:dyDescent="0.25">
      <c r="C23" t="str">
        <f>IF(COUNTA($E$14:E23)=COUNTA($E$14:E22),"","COD - "&amp;COUNTA($E$14:E23))</f>
        <v>COD - 10</v>
      </c>
      <c r="E23" s="1">
        <v>45442</v>
      </c>
      <c r="F23" t="s">
        <v>13</v>
      </c>
      <c r="G23" t="s">
        <v>29</v>
      </c>
      <c r="H23" t="s">
        <v>20</v>
      </c>
      <c r="I23" s="3">
        <v>8892</v>
      </c>
      <c r="J23" s="4">
        <v>44</v>
      </c>
      <c r="K23" s="3" cm="1">
        <f t="array" ref="K23">SUM(TB_INGRESOSYEGRESOS[[#This Row],[Costo]:[Unidades]]*$K$12)</f>
        <v>1876.56</v>
      </c>
      <c r="L23" s="3">
        <f t="shared" si="0"/>
        <v>10812.56</v>
      </c>
      <c r="M23" s="21">
        <f>TB_INGRESOSYEGRESOS[[#This Row],[Total]]*$M$12</f>
        <v>3243.7679999999996</v>
      </c>
    </row>
    <row r="24" spans="3:13" x14ac:dyDescent="0.25">
      <c r="C24" t="str">
        <f>IF(COUNTA($E$14:E24)=COUNTA($E$14:E23),"","COD - "&amp;COUNTA($E$14:E24))</f>
        <v>COD - 11</v>
      </c>
      <c r="E24" s="1">
        <v>45442</v>
      </c>
      <c r="F24" t="s">
        <v>31</v>
      </c>
      <c r="G24" t="s">
        <v>28</v>
      </c>
      <c r="H24" t="s">
        <v>19</v>
      </c>
      <c r="I24" s="3">
        <v>316</v>
      </c>
      <c r="J24" s="4">
        <v>7</v>
      </c>
      <c r="K24" s="3" cm="1">
        <f t="array" ref="K24">SUM(TB_INGRESOSYEGRESOS[[#This Row],[Costo]:[Unidades]]*$K$12)</f>
        <v>67.83</v>
      </c>
      <c r="L24" s="3">
        <f t="shared" si="0"/>
        <v>390.83</v>
      </c>
      <c r="M24" s="21">
        <f>TB_INGRESOSYEGRESOS[[#This Row],[Total]]*$M$12</f>
        <v>117.249</v>
      </c>
    </row>
    <row r="25" spans="3:13" x14ac:dyDescent="0.25">
      <c r="C25" t="str">
        <f>IF(COUNTA($E$14:E25)=COUNTA($E$14:E24),"","COD - "&amp;COUNTA($E$14:E25))</f>
        <v>COD - 12</v>
      </c>
      <c r="E25" s="1">
        <v>45442</v>
      </c>
      <c r="F25" t="s">
        <v>31</v>
      </c>
      <c r="G25" t="s">
        <v>28</v>
      </c>
      <c r="H25" t="s">
        <v>21</v>
      </c>
      <c r="I25" s="3">
        <v>9211</v>
      </c>
      <c r="J25" s="4">
        <v>46</v>
      </c>
      <c r="K25" s="3" cm="1">
        <f t="array" ref="K25">SUM(TB_INGRESOSYEGRESOS[[#This Row],[Costo]:[Unidades]]*$K$12)</f>
        <v>1943.97</v>
      </c>
      <c r="L25" s="3">
        <f t="shared" si="0"/>
        <v>11200.97</v>
      </c>
      <c r="M25" s="21">
        <f>TB_INGRESOSYEGRESOS[[#This Row],[Total]]*$M$12</f>
        <v>3360.2909999999997</v>
      </c>
    </row>
    <row r="26" spans="3:13" x14ac:dyDescent="0.25">
      <c r="C26" t="str">
        <f>IF(COUNTA($E$14:E26)=COUNTA($E$14:E25),"","COD - "&amp;COUNTA($E$14:E26))</f>
        <v>COD - 13</v>
      </c>
      <c r="E26" s="1">
        <v>45442</v>
      </c>
      <c r="F26" t="s">
        <v>32</v>
      </c>
      <c r="G26" t="s">
        <v>28</v>
      </c>
      <c r="H26" t="s">
        <v>20</v>
      </c>
      <c r="I26" s="3">
        <v>5292</v>
      </c>
      <c r="J26" s="4">
        <v>25</v>
      </c>
      <c r="K26" s="3" cm="1">
        <f t="array" ref="K26">SUM(TB_INGRESOSYEGRESOS[[#This Row],[Costo]:[Unidades]]*$K$12)</f>
        <v>1116.57</v>
      </c>
      <c r="L26" s="3">
        <f t="shared" si="0"/>
        <v>6433.57</v>
      </c>
      <c r="M26" s="21">
        <f>TB_INGRESOSYEGRESOS[[#This Row],[Total]]*$M$12</f>
        <v>1930.0709999999999</v>
      </c>
    </row>
    <row r="27" spans="3:13" x14ac:dyDescent="0.25">
      <c r="C27" t="str">
        <f>IF(COUNTA($E$14:E27)=COUNTA($E$14:E26),"","COD - "&amp;COUNTA($E$14:E27))</f>
        <v>COD - 14</v>
      </c>
      <c r="E27" s="1">
        <v>45442</v>
      </c>
      <c r="F27" t="s">
        <v>13</v>
      </c>
      <c r="G27" t="s">
        <v>29</v>
      </c>
      <c r="H27" t="s">
        <v>20</v>
      </c>
      <c r="I27" s="3">
        <v>2324</v>
      </c>
      <c r="J27" s="4">
        <v>10</v>
      </c>
      <c r="K27" s="3" cm="1">
        <f t="array" ref="K27">SUM(TB_INGRESOSYEGRESOS[[#This Row],[Costo]:[Unidades]]*$K$12)</f>
        <v>490.14</v>
      </c>
      <c r="L27" s="3">
        <f t="shared" si="0"/>
        <v>2824.14</v>
      </c>
      <c r="M27" s="21">
        <f>TB_INGRESOSYEGRESOS[[#This Row],[Total]]*$M$12</f>
        <v>847.24199999999996</v>
      </c>
    </row>
    <row r="28" spans="3:13" x14ac:dyDescent="0.25">
      <c r="C28" t="str">
        <f>IF(COUNTA($E$14:E28)=COUNTA($E$14:E27),"","COD - "&amp;COUNTA($E$14:E28))</f>
        <v>COD - 15</v>
      </c>
      <c r="E28" s="1">
        <v>45441</v>
      </c>
      <c r="F28" t="s">
        <v>14</v>
      </c>
      <c r="G28" t="s">
        <v>29</v>
      </c>
      <c r="H28" t="s">
        <v>20</v>
      </c>
      <c r="I28" s="3">
        <v>6119</v>
      </c>
      <c r="J28" s="4">
        <v>27</v>
      </c>
      <c r="K28" s="3" cm="1">
        <f t="array" ref="K28">SUM(TB_INGRESOSYEGRESOS[[#This Row],[Costo]:[Unidades]]*$K$12)</f>
        <v>1290.6600000000001</v>
      </c>
      <c r="L28" s="3">
        <f t="shared" si="0"/>
        <v>7436.66</v>
      </c>
      <c r="M28" s="21">
        <f>TB_INGRESOSYEGRESOS[[#This Row],[Total]]*$M$12</f>
        <v>2230.998</v>
      </c>
    </row>
    <row r="29" spans="3:13" x14ac:dyDescent="0.25">
      <c r="C29" t="str">
        <f>IF(COUNTA($E$14:E29)=COUNTA($E$14:E28),"","COD - "&amp;COUNTA($E$14:E29))</f>
        <v>COD - 16</v>
      </c>
      <c r="E29" s="1">
        <v>45441</v>
      </c>
      <c r="F29" t="s">
        <v>35</v>
      </c>
      <c r="G29" t="s">
        <v>28</v>
      </c>
      <c r="H29" t="s">
        <v>20</v>
      </c>
      <c r="I29" s="3">
        <v>6847</v>
      </c>
      <c r="J29" s="4">
        <v>12</v>
      </c>
      <c r="K29" s="3" cm="1">
        <f t="array" ref="K29">SUM(TB_INGRESOSYEGRESOS[[#This Row],[Costo]:[Unidades]]*$K$12)</f>
        <v>1440.3899999999999</v>
      </c>
      <c r="L29" s="3">
        <f t="shared" si="0"/>
        <v>8299.39</v>
      </c>
      <c r="M29" s="21">
        <f>TB_INGRESOSYEGRESOS[[#This Row],[Total]]*$M$12</f>
        <v>2489.8169999999996</v>
      </c>
    </row>
    <row r="30" spans="3:13" x14ac:dyDescent="0.25">
      <c r="C30" t="str">
        <f>IF(COUNTA($E$14:E30)=COUNTA($E$14:E29),"","COD - "&amp;COUNTA($E$14:E30))</f>
        <v>COD - 17</v>
      </c>
      <c r="E30" s="1">
        <v>45441</v>
      </c>
      <c r="F30" t="s">
        <v>31</v>
      </c>
      <c r="G30" t="s">
        <v>28</v>
      </c>
      <c r="H30" t="s">
        <v>20</v>
      </c>
      <c r="I30" s="3">
        <v>9223</v>
      </c>
      <c r="J30" s="4">
        <v>23</v>
      </c>
      <c r="K30" s="3" cm="1">
        <f t="array" ref="K30">SUM(TB_INGRESOSYEGRESOS[[#This Row],[Costo]:[Unidades]]*$K$12)</f>
        <v>1941.6599999999999</v>
      </c>
      <c r="L30" s="3">
        <f t="shared" si="0"/>
        <v>11187.66</v>
      </c>
      <c r="M30" s="21">
        <f>TB_INGRESOSYEGRESOS[[#This Row],[Total]]*$M$12</f>
        <v>3356.2979999999998</v>
      </c>
    </row>
    <row r="31" spans="3:13" x14ac:dyDescent="0.25">
      <c r="C31" t="str">
        <f>IF(COUNTA($E$14:E31)=COUNTA($E$14:E30),"","COD - "&amp;COUNTA($E$14:E31))</f>
        <v>COD - 18</v>
      </c>
      <c r="E31" s="1">
        <v>45440</v>
      </c>
      <c r="F31" t="s">
        <v>35</v>
      </c>
      <c r="G31" t="s">
        <v>28</v>
      </c>
      <c r="H31" t="s">
        <v>19</v>
      </c>
      <c r="I31" s="3">
        <v>3788</v>
      </c>
      <c r="J31" s="4">
        <v>16</v>
      </c>
      <c r="K31" s="3" cm="1">
        <f t="array" ref="K31">SUM(TB_INGRESOSYEGRESOS[[#This Row],[Costo]:[Unidades]]*$K$12)</f>
        <v>798.84</v>
      </c>
      <c r="L31" s="3">
        <f t="shared" si="0"/>
        <v>4602.84</v>
      </c>
      <c r="M31" s="21">
        <f>TB_INGRESOSYEGRESOS[[#This Row],[Total]]*$M$12</f>
        <v>1380.8520000000001</v>
      </c>
    </row>
    <row r="32" spans="3:13" x14ac:dyDescent="0.25">
      <c r="C32" t="str">
        <f>IF(COUNTA($E$14:E32)=COUNTA($E$14:E31),"","COD - "&amp;COUNTA($E$14:E32))</f>
        <v>COD - 19</v>
      </c>
      <c r="E32" s="1">
        <v>45440</v>
      </c>
      <c r="F32" t="s">
        <v>34</v>
      </c>
      <c r="G32" t="s">
        <v>28</v>
      </c>
      <c r="H32" t="s">
        <v>20</v>
      </c>
      <c r="I32" s="3">
        <v>3485</v>
      </c>
      <c r="J32" s="4">
        <v>1</v>
      </c>
      <c r="K32" s="3" cm="1">
        <f t="array" ref="K32">SUM(TB_INGRESOSYEGRESOS[[#This Row],[Costo]:[Unidades]]*$K$12)</f>
        <v>732.06000000000006</v>
      </c>
      <c r="L32" s="3">
        <f t="shared" si="0"/>
        <v>4218.0600000000004</v>
      </c>
      <c r="M32" s="21">
        <f>TB_INGRESOSYEGRESOS[[#This Row],[Total]]*$M$12</f>
        <v>1265.4180000000001</v>
      </c>
    </row>
    <row r="33" spans="3:13" x14ac:dyDescent="0.25">
      <c r="C33" t="str">
        <f>IF(COUNTA($E$14:E33)=COUNTA($E$14:E32),"","COD - "&amp;COUNTA($E$14:E33))</f>
        <v>COD - 20</v>
      </c>
      <c r="E33" s="1">
        <v>45440</v>
      </c>
      <c r="F33" t="s">
        <v>32</v>
      </c>
      <c r="G33" t="s">
        <v>28</v>
      </c>
      <c r="H33" t="s">
        <v>20</v>
      </c>
      <c r="I33" s="3">
        <v>2631</v>
      </c>
      <c r="J33" s="4">
        <v>34</v>
      </c>
      <c r="K33" s="3" cm="1">
        <f t="array" ref="K33">SUM(TB_INGRESOSYEGRESOS[[#This Row],[Costo]:[Unidades]]*$K$12)</f>
        <v>559.65</v>
      </c>
      <c r="L33" s="3">
        <f t="shared" si="0"/>
        <v>3224.65</v>
      </c>
      <c r="M33" s="21">
        <f>TB_INGRESOSYEGRESOS[[#This Row],[Total]]*$M$12</f>
        <v>967.39499999999998</v>
      </c>
    </row>
    <row r="34" spans="3:13" x14ac:dyDescent="0.25">
      <c r="C34" t="str">
        <f>IF(COUNTA($E$14:E34)=COUNTA($E$14:E33),"","COD - "&amp;COUNTA($E$14:E34))</f>
        <v>COD - 21</v>
      </c>
      <c r="E34" s="1">
        <v>45440</v>
      </c>
      <c r="F34" t="s">
        <v>31</v>
      </c>
      <c r="G34" t="s">
        <v>28</v>
      </c>
      <c r="H34" t="s">
        <v>20</v>
      </c>
      <c r="I34" s="3">
        <v>6722</v>
      </c>
      <c r="J34" s="4">
        <v>4</v>
      </c>
      <c r="K34" s="3" cm="1">
        <f t="array" ref="K34">SUM(TB_INGRESOSYEGRESOS[[#This Row],[Costo]:[Unidades]]*$K$12)</f>
        <v>1412.4599999999998</v>
      </c>
      <c r="L34" s="3">
        <f t="shared" si="0"/>
        <v>8138.46</v>
      </c>
      <c r="M34" s="21">
        <f>TB_INGRESOSYEGRESOS[[#This Row],[Total]]*$M$12</f>
        <v>2441.538</v>
      </c>
    </row>
    <row r="35" spans="3:13" x14ac:dyDescent="0.25">
      <c r="C35" t="str">
        <f>IF(COUNTA($E$14:E35)=COUNTA($E$14:E34),"","COD - "&amp;COUNTA($E$14:E35))</f>
        <v>COD - 22</v>
      </c>
      <c r="E35" s="1">
        <v>45440</v>
      </c>
      <c r="F35" t="s">
        <v>33</v>
      </c>
      <c r="G35" t="s">
        <v>28</v>
      </c>
      <c r="H35" t="s">
        <v>20</v>
      </c>
      <c r="I35" s="3">
        <v>9821</v>
      </c>
      <c r="J35" s="4">
        <v>6</v>
      </c>
      <c r="K35" s="3" cm="1">
        <f t="array" ref="K35">SUM(TB_INGRESOSYEGRESOS[[#This Row],[Costo]:[Unidades]]*$K$12)</f>
        <v>2063.67</v>
      </c>
      <c r="L35" s="3">
        <f t="shared" si="0"/>
        <v>11890.67</v>
      </c>
      <c r="M35" s="21">
        <f>TB_INGRESOSYEGRESOS[[#This Row],[Total]]*$M$12</f>
        <v>3567.201</v>
      </c>
    </row>
    <row r="36" spans="3:13" x14ac:dyDescent="0.25">
      <c r="C36" t="str">
        <f>IF(COUNTA($E$14:E36)=COUNTA($E$14:E35),"","COD - "&amp;COUNTA($E$14:E36))</f>
        <v>COD - 23</v>
      </c>
      <c r="E36" s="1">
        <v>45440</v>
      </c>
      <c r="F36" t="s">
        <v>16</v>
      </c>
      <c r="G36" t="s">
        <v>29</v>
      </c>
      <c r="H36" t="s">
        <v>20</v>
      </c>
      <c r="I36" s="3">
        <v>3557</v>
      </c>
      <c r="J36" s="4">
        <v>47</v>
      </c>
      <c r="K36" s="3" cm="1">
        <f t="array" ref="K36">SUM(TB_INGRESOSYEGRESOS[[#This Row],[Costo]:[Unidades]]*$K$12)</f>
        <v>756.84</v>
      </c>
      <c r="L36" s="3">
        <f t="shared" si="0"/>
        <v>4360.84</v>
      </c>
      <c r="M36" s="21">
        <f>TB_INGRESOSYEGRESOS[[#This Row],[Total]]*$M$12</f>
        <v>1308.252</v>
      </c>
    </row>
    <row r="37" spans="3:13" x14ac:dyDescent="0.25">
      <c r="C37" t="str">
        <f>IF(COUNTA($E$14:E37)=COUNTA($E$14:E1036),"","COD - "&amp;COUNTA($E$14:E37))</f>
        <v>COD - 24</v>
      </c>
      <c r="E37" s="1">
        <v>45439</v>
      </c>
      <c r="F37" t="s">
        <v>31</v>
      </c>
      <c r="G37" t="s">
        <v>28</v>
      </c>
      <c r="H37" t="s">
        <v>19</v>
      </c>
      <c r="I37" s="3">
        <v>2456</v>
      </c>
      <c r="J37" s="4">
        <v>32</v>
      </c>
      <c r="K37" s="3" cm="1">
        <f t="array" ref="K37">SUM(TB_INGRESOSYEGRESOS[[#This Row],[Costo]:[Unidades]]*$K$12)</f>
        <v>522.48</v>
      </c>
      <c r="L37" s="3">
        <f t="shared" si="0"/>
        <v>3010.48</v>
      </c>
      <c r="M37" s="21">
        <f>TB_INGRESOSYEGRESOS[[#This Row],[Total]]*$M$12</f>
        <v>903.14400000000001</v>
      </c>
    </row>
    <row r="38" spans="3:13" x14ac:dyDescent="0.25">
      <c r="C38" t="str">
        <f>IF(COUNTA($E$14:E38)=COUNTA($E$14:E37),"","COD - "&amp;COUNTA($E$14:E38))</f>
        <v>COD - 25</v>
      </c>
      <c r="E38" s="1">
        <v>45439</v>
      </c>
      <c r="F38" t="s">
        <v>13</v>
      </c>
      <c r="G38" t="s">
        <v>29</v>
      </c>
      <c r="H38" t="s">
        <v>21</v>
      </c>
      <c r="I38" s="3">
        <v>5175</v>
      </c>
      <c r="J38" s="4">
        <v>40</v>
      </c>
      <c r="K38" s="3" cm="1">
        <f t="array" ref="K38">SUM(TB_INGRESOSYEGRESOS[[#This Row],[Costo]:[Unidades]]*$K$12)</f>
        <v>1095.1500000000001</v>
      </c>
      <c r="L38" s="3">
        <f t="shared" si="0"/>
        <v>6310.15</v>
      </c>
      <c r="M38" s="21">
        <f>TB_INGRESOSYEGRESOS[[#This Row],[Total]]*$M$12</f>
        <v>1893.0449999999998</v>
      </c>
    </row>
    <row r="39" spans="3:13" x14ac:dyDescent="0.25">
      <c r="C39" t="str">
        <f>IF(COUNTA($E$14:E39)=COUNTA($E$14:E38),"","COD - "&amp;COUNTA($E$14:E39))</f>
        <v>COD - 26</v>
      </c>
      <c r="E39" s="1">
        <v>45439</v>
      </c>
      <c r="F39" t="s">
        <v>13</v>
      </c>
      <c r="G39" t="s">
        <v>29</v>
      </c>
      <c r="H39" t="s">
        <v>20</v>
      </c>
      <c r="I39" s="3">
        <v>7338</v>
      </c>
      <c r="J39" s="4">
        <v>17</v>
      </c>
      <c r="K39" s="3" cm="1">
        <f t="array" ref="K39">SUM(TB_INGRESOSYEGRESOS[[#This Row],[Costo]:[Unidades]]*$K$12)</f>
        <v>1544.55</v>
      </c>
      <c r="L39" s="3">
        <f t="shared" si="0"/>
        <v>8899.5499999999993</v>
      </c>
      <c r="M39" s="21">
        <f>TB_INGRESOSYEGRESOS[[#This Row],[Total]]*$M$12</f>
        <v>2669.8649999999998</v>
      </c>
    </row>
    <row r="40" spans="3:13" x14ac:dyDescent="0.25">
      <c r="C40" t="str">
        <f>IF(COUNTA($E$14:E40)=COUNTA($E$14:E39),"","COD - "&amp;COUNTA($E$14:E40))</f>
        <v>COD - 27</v>
      </c>
      <c r="E40" s="1">
        <v>45439</v>
      </c>
      <c r="F40" t="s">
        <v>15</v>
      </c>
      <c r="G40" t="s">
        <v>29</v>
      </c>
      <c r="H40" t="s">
        <v>20</v>
      </c>
      <c r="I40" s="3">
        <v>2573</v>
      </c>
      <c r="J40" s="4">
        <v>40</v>
      </c>
      <c r="K40" s="3" cm="1">
        <f t="array" ref="K40">SUM(TB_INGRESOSYEGRESOS[[#This Row],[Costo]:[Unidades]]*$K$12)</f>
        <v>548.7299999999999</v>
      </c>
      <c r="L40" s="3">
        <f t="shared" si="0"/>
        <v>3161.73</v>
      </c>
      <c r="M40" s="21">
        <f>TB_INGRESOSYEGRESOS[[#This Row],[Total]]*$M$12</f>
        <v>948.51900000000001</v>
      </c>
    </row>
    <row r="41" spans="3:13" x14ac:dyDescent="0.25">
      <c r="C41" t="str">
        <f>IF(COUNTA($E$14:E41)=COUNTA($E$14:E40),"","COD - "&amp;COUNTA($E$14:E41))</f>
        <v>COD - 28</v>
      </c>
      <c r="E41" s="1">
        <v>45439</v>
      </c>
      <c r="F41" t="s">
        <v>15</v>
      </c>
      <c r="G41" t="s">
        <v>29</v>
      </c>
      <c r="H41" t="s">
        <v>19</v>
      </c>
      <c r="I41" s="3">
        <v>5854</v>
      </c>
      <c r="J41" s="4">
        <v>41</v>
      </c>
      <c r="K41" s="3" cm="1">
        <f t="array" ref="K41">SUM(TB_INGRESOSYEGRESOS[[#This Row],[Costo]:[Unidades]]*$K$12)</f>
        <v>1237.9499999999998</v>
      </c>
      <c r="L41" s="3">
        <f t="shared" si="0"/>
        <v>7132.95</v>
      </c>
      <c r="M41" s="21">
        <f>TB_INGRESOSYEGRESOS[[#This Row],[Total]]*$M$12</f>
        <v>2139.8849999999998</v>
      </c>
    </row>
    <row r="42" spans="3:13" x14ac:dyDescent="0.25">
      <c r="C42" t="str">
        <f>IF(COUNTA($E$14:E42)=COUNTA($E$14:E41),"","COD - "&amp;COUNTA($E$14:E42))</f>
        <v>COD - 29</v>
      </c>
      <c r="E42" s="1">
        <v>45438</v>
      </c>
      <c r="F42" t="s">
        <v>13</v>
      </c>
      <c r="G42" t="s">
        <v>29</v>
      </c>
      <c r="H42" t="s">
        <v>19</v>
      </c>
      <c r="I42" s="3">
        <v>5879</v>
      </c>
      <c r="J42" s="4">
        <v>34</v>
      </c>
      <c r="K42" s="3" cm="1">
        <f t="array" ref="K42">SUM(TB_INGRESOSYEGRESOS[[#This Row],[Costo]:[Unidades]]*$K$12)</f>
        <v>1241.73</v>
      </c>
      <c r="L42" s="3">
        <f t="shared" si="0"/>
        <v>7154.73</v>
      </c>
      <c r="M42" s="21">
        <f>TB_INGRESOSYEGRESOS[[#This Row],[Total]]*$M$12</f>
        <v>2146.4189999999999</v>
      </c>
    </row>
    <row r="43" spans="3:13" x14ac:dyDescent="0.25">
      <c r="C43" t="str">
        <f>IF(COUNTA($E$14:E43)=COUNTA($E$14:E42),"","COD - "&amp;COUNTA($E$14:E43))</f>
        <v>COD - 30</v>
      </c>
      <c r="E43" s="1">
        <v>45438</v>
      </c>
      <c r="F43" t="s">
        <v>31</v>
      </c>
      <c r="G43" t="s">
        <v>28</v>
      </c>
      <c r="H43" t="s">
        <v>20</v>
      </c>
      <c r="I43" s="3">
        <v>9011</v>
      </c>
      <c r="J43" s="4">
        <v>8</v>
      </c>
      <c r="K43" s="3" cm="1">
        <f t="array" ref="K43">SUM(TB_INGRESOSYEGRESOS[[#This Row],[Costo]:[Unidades]]*$K$12)</f>
        <v>1893.99</v>
      </c>
      <c r="L43" s="3">
        <f t="shared" si="0"/>
        <v>10912.99</v>
      </c>
      <c r="M43" s="21">
        <f>TB_INGRESOSYEGRESOS[[#This Row],[Total]]*$M$12</f>
        <v>3273.8969999999999</v>
      </c>
    </row>
    <row r="44" spans="3:13" x14ac:dyDescent="0.25">
      <c r="C44" t="str">
        <f>IF(COUNTA($E$14:E44)=COUNTA($E$14:E43),"","COD - "&amp;COUNTA($E$14:E44))</f>
        <v>COD - 31</v>
      </c>
      <c r="E44" s="1">
        <v>45438</v>
      </c>
      <c r="F44" t="s">
        <v>14</v>
      </c>
      <c r="G44" t="s">
        <v>29</v>
      </c>
      <c r="H44" t="s">
        <v>20</v>
      </c>
      <c r="I44" s="3">
        <v>8230</v>
      </c>
      <c r="J44" s="4">
        <v>43</v>
      </c>
      <c r="K44" s="3" cm="1">
        <f t="array" ref="K44">SUM(TB_INGRESOSYEGRESOS[[#This Row],[Costo]:[Unidades]]*$K$12)</f>
        <v>1737.33</v>
      </c>
      <c r="L44" s="3">
        <f t="shared" si="0"/>
        <v>10010.33</v>
      </c>
      <c r="M44" s="21">
        <f>TB_INGRESOSYEGRESOS[[#This Row],[Total]]*$M$12</f>
        <v>3003.0989999999997</v>
      </c>
    </row>
    <row r="45" spans="3:13" x14ac:dyDescent="0.25">
      <c r="C45" t="str">
        <f>IF(COUNTA($E$14:E45)=COUNTA($E$14:E44),"","COD - "&amp;COUNTA($E$14:E45))</f>
        <v>COD - 32</v>
      </c>
      <c r="E45" s="1">
        <v>45438</v>
      </c>
      <c r="F45" t="s">
        <v>13</v>
      </c>
      <c r="G45" t="s">
        <v>29</v>
      </c>
      <c r="H45" t="s">
        <v>21</v>
      </c>
      <c r="I45" s="3">
        <v>1792</v>
      </c>
      <c r="J45" s="4">
        <v>7</v>
      </c>
      <c r="K45" s="3" cm="1">
        <f t="array" ref="K45">SUM(TB_INGRESOSYEGRESOS[[#This Row],[Costo]:[Unidades]]*$K$12)</f>
        <v>377.79</v>
      </c>
      <c r="L45" s="3">
        <f t="shared" si="0"/>
        <v>2176.79</v>
      </c>
      <c r="M45" s="21">
        <f>TB_INGRESOSYEGRESOS[[#This Row],[Total]]*$M$12</f>
        <v>653.03699999999992</v>
      </c>
    </row>
    <row r="46" spans="3:13" x14ac:dyDescent="0.25">
      <c r="C46" t="str">
        <f>IF(COUNTA($E$14:E46)=COUNTA($E$14:E45),"","COD - "&amp;COUNTA($E$14:E46))</f>
        <v>COD - 33</v>
      </c>
      <c r="E46" s="1">
        <v>45438</v>
      </c>
      <c r="F46" t="s">
        <v>13</v>
      </c>
      <c r="G46" t="s">
        <v>29</v>
      </c>
      <c r="H46" t="s">
        <v>20</v>
      </c>
      <c r="I46" s="3">
        <v>7862</v>
      </c>
      <c r="J46" s="4">
        <v>37</v>
      </c>
      <c r="K46" s="3" cm="1">
        <f t="array" ref="K46">SUM(TB_INGRESOSYEGRESOS[[#This Row],[Costo]:[Unidades]]*$K$12)</f>
        <v>1658.79</v>
      </c>
      <c r="L46" s="3">
        <f t="shared" si="0"/>
        <v>9557.7900000000009</v>
      </c>
      <c r="M46" s="21">
        <f>TB_INGRESOSYEGRESOS[[#This Row],[Total]]*$M$12</f>
        <v>2867.337</v>
      </c>
    </row>
    <row r="47" spans="3:13" x14ac:dyDescent="0.25">
      <c r="C47" t="str">
        <f>IF(COUNTA($E$14:E47)=COUNTA($E$14:E46),"","COD - "&amp;COUNTA($E$14:E47))</f>
        <v>COD - 34</v>
      </c>
      <c r="E47" s="1">
        <v>45437</v>
      </c>
      <c r="F47" t="s">
        <v>33</v>
      </c>
      <c r="G47" t="s">
        <v>28</v>
      </c>
      <c r="H47" t="s">
        <v>21</v>
      </c>
      <c r="I47" s="3">
        <v>852</v>
      </c>
      <c r="J47" s="4">
        <v>29</v>
      </c>
      <c r="K47" s="3" cm="1">
        <f t="array" ref="K47">SUM(TB_INGRESOSYEGRESOS[[#This Row],[Costo]:[Unidades]]*$K$12)</f>
        <v>185.01</v>
      </c>
      <c r="L47" s="3">
        <f t="shared" si="0"/>
        <v>1066.01</v>
      </c>
      <c r="M47" s="21">
        <f>TB_INGRESOSYEGRESOS[[#This Row],[Total]]*$M$12</f>
        <v>319.803</v>
      </c>
    </row>
    <row r="48" spans="3:13" x14ac:dyDescent="0.25">
      <c r="C48" t="str">
        <f>IF(COUNTA($E$14:E48)=COUNTA($E$14:E47),"","COD - "&amp;COUNTA($E$14:E48))</f>
        <v>COD - 35</v>
      </c>
      <c r="E48" s="1">
        <v>45437</v>
      </c>
      <c r="F48" t="s">
        <v>31</v>
      </c>
      <c r="G48" t="s">
        <v>28</v>
      </c>
      <c r="H48" t="s">
        <v>20</v>
      </c>
      <c r="I48" s="3">
        <v>923</v>
      </c>
      <c r="J48" s="4">
        <v>22</v>
      </c>
      <c r="K48" s="3" cm="1">
        <f t="array" ref="K48">SUM(TB_INGRESOSYEGRESOS[[#This Row],[Costo]:[Unidades]]*$K$12)</f>
        <v>198.45</v>
      </c>
      <c r="L48" s="3">
        <f t="shared" si="0"/>
        <v>1143.45</v>
      </c>
      <c r="M48" s="21">
        <f>TB_INGRESOSYEGRESOS[[#This Row],[Total]]*$M$12</f>
        <v>343.03500000000003</v>
      </c>
    </row>
    <row r="49" spans="3:13" x14ac:dyDescent="0.25">
      <c r="C49" t="str">
        <f>IF(COUNTA($E$14:E49)=COUNTA($E$14:E48),"","COD - "&amp;COUNTA($E$14:E49))</f>
        <v>COD - 36</v>
      </c>
      <c r="E49" s="1">
        <v>45436</v>
      </c>
      <c r="F49" t="s">
        <v>15</v>
      </c>
      <c r="G49" t="s">
        <v>29</v>
      </c>
      <c r="H49" t="s">
        <v>21</v>
      </c>
      <c r="I49" s="3">
        <v>8761</v>
      </c>
      <c r="J49" s="4">
        <v>20</v>
      </c>
      <c r="K49" s="3" cm="1">
        <f t="array" ref="K49">SUM(TB_INGRESOSYEGRESOS[[#This Row],[Costo]:[Unidades]]*$K$12)</f>
        <v>1844.01</v>
      </c>
      <c r="L49" s="3">
        <f t="shared" si="0"/>
        <v>10625.01</v>
      </c>
      <c r="M49" s="21">
        <f>TB_INGRESOSYEGRESOS[[#This Row],[Total]]*$M$12</f>
        <v>3187.5030000000002</v>
      </c>
    </row>
    <row r="50" spans="3:13" x14ac:dyDescent="0.25">
      <c r="C50" t="str">
        <f>IF(COUNTA($E$14:E50)=COUNTA($E$14:E49),"","COD - "&amp;COUNTA($E$14:E50))</f>
        <v>COD - 37</v>
      </c>
      <c r="E50" s="1">
        <v>45436</v>
      </c>
      <c r="F50" t="s">
        <v>31</v>
      </c>
      <c r="G50" t="s">
        <v>28</v>
      </c>
      <c r="H50" t="s">
        <v>19</v>
      </c>
      <c r="I50" s="3">
        <v>8231</v>
      </c>
      <c r="J50" s="4">
        <v>19</v>
      </c>
      <c r="K50" s="3" cm="1">
        <f t="array" ref="K50">SUM(TB_INGRESOSYEGRESOS[[#This Row],[Costo]:[Unidades]]*$K$12)</f>
        <v>1732.5</v>
      </c>
      <c r="L50" s="3">
        <f t="shared" si="0"/>
        <v>9982.5</v>
      </c>
      <c r="M50" s="21">
        <f>TB_INGRESOSYEGRESOS[[#This Row],[Total]]*$M$12</f>
        <v>2994.75</v>
      </c>
    </row>
    <row r="51" spans="3:13" x14ac:dyDescent="0.25">
      <c r="C51" t="str">
        <f>IF(COUNTA($E$14:E51)=COUNTA($E1:E$1071),"","COD - "&amp;COUNTA($E$14:E51))</f>
        <v>COD - 38</v>
      </c>
      <c r="E51" s="1">
        <v>45435</v>
      </c>
      <c r="F51" t="s">
        <v>31</v>
      </c>
      <c r="G51" t="s">
        <v>28</v>
      </c>
      <c r="H51" t="s">
        <v>19</v>
      </c>
      <c r="I51" s="3">
        <v>8937</v>
      </c>
      <c r="J51" s="4">
        <v>13</v>
      </c>
      <c r="K51" s="3" cm="1">
        <f t="array" ref="K51">SUM(TB_INGRESOSYEGRESOS[[#This Row],[Costo]:[Unidades]]*$K$12)</f>
        <v>1879.5</v>
      </c>
      <c r="L51" s="3">
        <f t="shared" si="0"/>
        <v>10829.5</v>
      </c>
      <c r="M51" s="21">
        <f>TB_INGRESOSYEGRESOS[[#This Row],[Total]]*$M$12</f>
        <v>3248.85</v>
      </c>
    </row>
    <row r="52" spans="3:13" x14ac:dyDescent="0.25">
      <c r="C52" t="str">
        <f>IF(COUNTA($E$14:E52)=COUNTA($E$14:E51),"","COD - "&amp;COUNTA($E$14:E52))</f>
        <v>COD - 39</v>
      </c>
      <c r="E52" s="1">
        <v>45435</v>
      </c>
      <c r="F52" t="s">
        <v>13</v>
      </c>
      <c r="G52" t="s">
        <v>29</v>
      </c>
      <c r="H52" t="s">
        <v>21</v>
      </c>
      <c r="I52" s="3">
        <v>489</v>
      </c>
      <c r="J52" s="4">
        <v>46</v>
      </c>
      <c r="K52" s="3" cm="1">
        <f t="array" ref="K52">SUM(TB_INGRESOSYEGRESOS[[#This Row],[Costo]:[Unidades]]*$K$12)</f>
        <v>112.35</v>
      </c>
      <c r="L52" s="3">
        <f t="shared" si="0"/>
        <v>647.35</v>
      </c>
      <c r="M52" s="21">
        <f>TB_INGRESOSYEGRESOS[[#This Row],[Total]]*$M$12</f>
        <v>194.20500000000001</v>
      </c>
    </row>
    <row r="53" spans="3:13" x14ac:dyDescent="0.25">
      <c r="C53" t="str">
        <f>IF(COUNTA($E$14:E53)=COUNTA($E$14:E52),"","COD - "&amp;COUNTA($E$14:E53))</f>
        <v>COD - 40</v>
      </c>
      <c r="E53" s="1">
        <v>45434</v>
      </c>
      <c r="F53" t="s">
        <v>32</v>
      </c>
      <c r="G53" t="s">
        <v>28</v>
      </c>
      <c r="H53" t="s">
        <v>20</v>
      </c>
      <c r="I53" s="3">
        <v>9872</v>
      </c>
      <c r="J53" s="4">
        <v>17</v>
      </c>
      <c r="K53" s="3" cm="1">
        <f t="array" ref="K53">SUM(TB_INGRESOSYEGRESOS[[#This Row],[Costo]:[Unidades]]*$K$12)</f>
        <v>2076.69</v>
      </c>
      <c r="L53" s="3">
        <f t="shared" si="0"/>
        <v>11965.69</v>
      </c>
      <c r="M53" s="21">
        <f>TB_INGRESOSYEGRESOS[[#This Row],[Total]]*$M$12</f>
        <v>3589.7069999999999</v>
      </c>
    </row>
    <row r="54" spans="3:13" x14ac:dyDescent="0.25">
      <c r="C54" t="str">
        <f>IF(COUNTA($E$14:E54)=COUNTA($E$14:E53),"","COD - "&amp;COUNTA($E$14:E54))</f>
        <v>COD - 41</v>
      </c>
      <c r="E54" s="1">
        <v>45434</v>
      </c>
      <c r="F54" t="s">
        <v>35</v>
      </c>
      <c r="G54" t="s">
        <v>28</v>
      </c>
      <c r="H54" t="s">
        <v>20</v>
      </c>
      <c r="I54" s="3">
        <v>3577</v>
      </c>
      <c r="J54" s="4">
        <v>10</v>
      </c>
      <c r="K54" s="3" cm="1">
        <f t="array" ref="K54">SUM(TB_INGRESOSYEGRESOS[[#This Row],[Costo]:[Unidades]]*$K$12)</f>
        <v>753.27</v>
      </c>
      <c r="L54" s="3">
        <f t="shared" si="0"/>
        <v>4340.2700000000004</v>
      </c>
      <c r="M54" s="21">
        <f>TB_INGRESOSYEGRESOS[[#This Row],[Total]]*$M$12</f>
        <v>1302.0810000000001</v>
      </c>
    </row>
    <row r="55" spans="3:13" x14ac:dyDescent="0.25">
      <c r="C55" t="str">
        <f>IF(COUNTA($E$14:E55)=COUNTA($E$14:E54),"","COD - "&amp;COUNTA($E$14:E55))</f>
        <v>COD - 42</v>
      </c>
      <c r="E55" s="1">
        <v>45434</v>
      </c>
      <c r="F55" t="s">
        <v>33</v>
      </c>
      <c r="G55" t="s">
        <v>28</v>
      </c>
      <c r="H55" t="s">
        <v>20</v>
      </c>
      <c r="I55" s="3">
        <v>2691</v>
      </c>
      <c r="J55" s="4">
        <v>36</v>
      </c>
      <c r="K55" s="3" cm="1">
        <f t="array" ref="K55">SUM(TB_INGRESOSYEGRESOS[[#This Row],[Costo]:[Unidades]]*$K$12)</f>
        <v>572.66999999999996</v>
      </c>
      <c r="L55" s="3">
        <f t="shared" si="0"/>
        <v>3299.67</v>
      </c>
      <c r="M55" s="21">
        <f>TB_INGRESOSYEGRESOS[[#This Row],[Total]]*$M$12</f>
        <v>989.90099999999995</v>
      </c>
    </row>
    <row r="56" spans="3:13" x14ac:dyDescent="0.25">
      <c r="C56" t="str">
        <f>IF(COUNTA($E$14:E56)=COUNTA($E$14:E55),"","COD - "&amp;COUNTA($E$14:E56))</f>
        <v>COD - 43</v>
      </c>
      <c r="E56" s="1">
        <v>45434</v>
      </c>
      <c r="F56" t="s">
        <v>13</v>
      </c>
      <c r="G56" t="s">
        <v>29</v>
      </c>
      <c r="H56" t="s">
        <v>19</v>
      </c>
      <c r="I56" s="3">
        <v>412</v>
      </c>
      <c r="J56" s="4">
        <v>1</v>
      </c>
      <c r="K56" s="3" cm="1">
        <f t="array" ref="K56">SUM(TB_INGRESOSYEGRESOS[[#This Row],[Costo]:[Unidades]]*$K$12)</f>
        <v>86.72999999999999</v>
      </c>
      <c r="L56" s="3">
        <f t="shared" si="0"/>
        <v>499.73</v>
      </c>
      <c r="M56" s="21">
        <f>TB_INGRESOSYEGRESOS[[#This Row],[Total]]*$M$12</f>
        <v>149.91900000000001</v>
      </c>
    </row>
    <row r="57" spans="3:13" x14ac:dyDescent="0.25">
      <c r="C57" t="str">
        <f>IF(COUNTA($E$14:E57)=COUNTA($E$14:E56),"","COD - "&amp;COUNTA($E$14:E57))</f>
        <v>COD - 44</v>
      </c>
      <c r="E57" s="1">
        <v>45434</v>
      </c>
      <c r="F57" t="s">
        <v>34</v>
      </c>
      <c r="G57" t="s">
        <v>28</v>
      </c>
      <c r="H57" t="s">
        <v>20</v>
      </c>
      <c r="I57" s="3">
        <v>5614</v>
      </c>
      <c r="J57" s="4">
        <v>37</v>
      </c>
      <c r="K57" s="3" cm="1">
        <f t="array" ref="K57">SUM(TB_INGRESOSYEGRESOS[[#This Row],[Costo]:[Unidades]]*$K$12)</f>
        <v>1186.71</v>
      </c>
      <c r="L57" s="3">
        <f t="shared" si="0"/>
        <v>6837.71</v>
      </c>
      <c r="M57" s="21">
        <f>TB_INGRESOSYEGRESOS[[#This Row],[Total]]*$M$12</f>
        <v>2051.3130000000001</v>
      </c>
    </row>
    <row r="58" spans="3:13" x14ac:dyDescent="0.25">
      <c r="C58" t="str">
        <f>IF(COUNTA($E$14:E58)=COUNTA($E$14:E57),"","COD - "&amp;COUNTA($E$14:E58))</f>
        <v>COD - 45</v>
      </c>
      <c r="E58" s="1">
        <v>45433</v>
      </c>
      <c r="F58" t="s">
        <v>31</v>
      </c>
      <c r="G58" t="s">
        <v>28</v>
      </c>
      <c r="H58" t="s">
        <v>19</v>
      </c>
      <c r="I58" s="3">
        <v>1926</v>
      </c>
      <c r="J58" s="4">
        <v>29</v>
      </c>
      <c r="K58" s="3" cm="1">
        <f t="array" ref="K58">SUM(TB_INGRESOSYEGRESOS[[#This Row],[Costo]:[Unidades]]*$K$12)</f>
        <v>410.54999999999995</v>
      </c>
      <c r="L58" s="3">
        <f t="shared" si="0"/>
        <v>2365.5500000000002</v>
      </c>
      <c r="M58" s="21">
        <f>TB_INGRESOSYEGRESOS[[#This Row],[Total]]*$M$12</f>
        <v>709.66500000000008</v>
      </c>
    </row>
    <row r="59" spans="3:13" x14ac:dyDescent="0.25">
      <c r="C59" t="str">
        <f>IF(COUNTA($E$14:E59)=COUNTA($E$14:E58),"","COD - "&amp;COUNTA($E$14:E59))</f>
        <v>COD - 46</v>
      </c>
      <c r="E59" s="1">
        <v>45433</v>
      </c>
      <c r="F59" t="s">
        <v>33</v>
      </c>
      <c r="G59" t="s">
        <v>28</v>
      </c>
      <c r="H59" t="s">
        <v>20</v>
      </c>
      <c r="I59" s="3">
        <v>7703</v>
      </c>
      <c r="J59" s="4">
        <v>48</v>
      </c>
      <c r="K59" s="3" cm="1">
        <f t="array" ref="K59">SUM(TB_INGRESOSYEGRESOS[[#This Row],[Costo]:[Unidades]]*$K$12)</f>
        <v>1627.7099999999998</v>
      </c>
      <c r="L59" s="3">
        <f t="shared" si="0"/>
        <v>9378.7099999999991</v>
      </c>
      <c r="M59" s="21">
        <f>TB_INGRESOSYEGRESOS[[#This Row],[Total]]*$M$12</f>
        <v>2813.6129999999998</v>
      </c>
    </row>
    <row r="60" spans="3:13" x14ac:dyDescent="0.25">
      <c r="C60" t="str">
        <f>IF(COUNTA($E$14:E60)=COUNTA($E$14:E59),"","COD - "&amp;COUNTA($E$14:E60))</f>
        <v>COD - 47</v>
      </c>
      <c r="E60" s="1">
        <v>45433</v>
      </c>
      <c r="F60" t="s">
        <v>35</v>
      </c>
      <c r="G60" t="s">
        <v>28</v>
      </c>
      <c r="H60" t="s">
        <v>20</v>
      </c>
      <c r="I60" s="3">
        <v>2801</v>
      </c>
      <c r="J60" s="4">
        <v>43</v>
      </c>
      <c r="K60" s="3" cm="1">
        <f t="array" ref="K60">SUM(TB_INGRESOSYEGRESOS[[#This Row],[Costo]:[Unidades]]*$K$12)</f>
        <v>597.2399999999999</v>
      </c>
      <c r="L60" s="3">
        <f t="shared" si="0"/>
        <v>3441.24</v>
      </c>
      <c r="M60" s="21">
        <f>TB_INGRESOSYEGRESOS[[#This Row],[Total]]*$M$12</f>
        <v>1032.3719999999998</v>
      </c>
    </row>
    <row r="61" spans="3:13" x14ac:dyDescent="0.25">
      <c r="C61" t="str">
        <f>IF(COUNTA($E$14:E61)=COUNTA($E$14:E60),"","COD - "&amp;COUNTA($E$14:E61))</f>
        <v>COD - 48</v>
      </c>
      <c r="E61" s="1">
        <v>45432</v>
      </c>
      <c r="F61" t="s">
        <v>34</v>
      </c>
      <c r="G61" t="s">
        <v>28</v>
      </c>
      <c r="H61" t="s">
        <v>20</v>
      </c>
      <c r="I61" s="3">
        <v>7746</v>
      </c>
      <c r="J61" s="4">
        <v>4</v>
      </c>
      <c r="K61" s="3" cm="1">
        <f t="array" ref="K61">SUM(TB_INGRESOSYEGRESOS[[#This Row],[Costo]:[Unidades]]*$K$12)</f>
        <v>1627.4999999999998</v>
      </c>
      <c r="L61" s="3">
        <f t="shared" si="0"/>
        <v>9377.5</v>
      </c>
      <c r="M61" s="21">
        <f>TB_INGRESOSYEGRESOS[[#This Row],[Total]]*$M$12</f>
        <v>2813.25</v>
      </c>
    </row>
    <row r="62" spans="3:13" x14ac:dyDescent="0.25">
      <c r="C62" t="str">
        <f>IF(COUNTA($E$14:E62)=COUNTA($E$14:E61),"","COD - "&amp;COUNTA($E$14:E62))</f>
        <v>COD - 49</v>
      </c>
      <c r="E62" s="1">
        <v>45432</v>
      </c>
      <c r="F62" t="s">
        <v>15</v>
      </c>
      <c r="G62" t="s">
        <v>29</v>
      </c>
      <c r="H62" t="s">
        <v>19</v>
      </c>
      <c r="I62" s="3">
        <v>8178</v>
      </c>
      <c r="J62" s="4">
        <v>44</v>
      </c>
      <c r="K62" s="3" cm="1">
        <f t="array" ref="K62">SUM(TB_INGRESOSYEGRESOS[[#This Row],[Costo]:[Unidades]]*$K$12)</f>
        <v>1726.62</v>
      </c>
      <c r="L62" s="3">
        <f t="shared" si="0"/>
        <v>9948.619999999999</v>
      </c>
      <c r="M62" s="21">
        <f>TB_INGRESOSYEGRESOS[[#This Row],[Total]]*$M$12</f>
        <v>2984.5859999999998</v>
      </c>
    </row>
    <row r="63" spans="3:13" x14ac:dyDescent="0.25">
      <c r="C63" t="str">
        <f>IF(COUNTA($E$14:E63)=COUNTA($E$14:E62),"","COD - "&amp;COUNTA($E$14:E63))</f>
        <v>COD - 50</v>
      </c>
      <c r="E63" s="1">
        <v>45432</v>
      </c>
      <c r="F63" t="s">
        <v>31</v>
      </c>
      <c r="G63" t="s">
        <v>28</v>
      </c>
      <c r="H63" t="s">
        <v>21</v>
      </c>
      <c r="I63" s="3">
        <v>1770</v>
      </c>
      <c r="J63" s="4">
        <v>30</v>
      </c>
      <c r="K63" s="3" cm="1">
        <f t="array" ref="K63">SUM(TB_INGRESOSYEGRESOS[[#This Row],[Costo]:[Unidades]]*$K$12)</f>
        <v>378</v>
      </c>
      <c r="L63" s="3">
        <f t="shared" si="0"/>
        <v>2178</v>
      </c>
      <c r="M63" s="21">
        <f>TB_INGRESOSYEGRESOS[[#This Row],[Total]]*$M$12</f>
        <v>653.4</v>
      </c>
    </row>
    <row r="64" spans="3:13" x14ac:dyDescent="0.25">
      <c r="C64" t="str">
        <f>IF(COUNTA($E$14:E64)=COUNTA($E$14:E63),"","COD - "&amp;COUNTA($E$14:E64))</f>
        <v>COD - 51</v>
      </c>
      <c r="E64" s="1">
        <v>45432</v>
      </c>
      <c r="F64" t="s">
        <v>13</v>
      </c>
      <c r="G64" t="s">
        <v>29</v>
      </c>
      <c r="H64" t="s">
        <v>19</v>
      </c>
      <c r="I64" s="3">
        <v>9601</v>
      </c>
      <c r="J64" s="4">
        <v>32</v>
      </c>
      <c r="K64" s="3" cm="1">
        <f t="array" ref="K64">SUM(TB_INGRESOSYEGRESOS[[#This Row],[Costo]:[Unidades]]*$K$12)</f>
        <v>2022.93</v>
      </c>
      <c r="L64" s="3">
        <f t="shared" si="0"/>
        <v>11655.93</v>
      </c>
      <c r="M64" s="21">
        <f>TB_INGRESOSYEGRESOS[[#This Row],[Total]]*$M$12</f>
        <v>3496.779</v>
      </c>
    </row>
    <row r="65" spans="3:13" x14ac:dyDescent="0.25">
      <c r="C65" t="str">
        <f>IF(COUNTA($E$14:E65)=COUNTA($E$14:E64),"","COD - "&amp;COUNTA($E$14:E65))</f>
        <v>COD - 52</v>
      </c>
      <c r="E65" s="1">
        <v>45431</v>
      </c>
      <c r="F65" t="s">
        <v>34</v>
      </c>
      <c r="G65" t="s">
        <v>28</v>
      </c>
      <c r="H65" t="s">
        <v>20</v>
      </c>
      <c r="I65" s="3">
        <v>3645</v>
      </c>
      <c r="J65" s="4">
        <v>48</v>
      </c>
      <c r="K65" s="3" cm="1">
        <f t="array" ref="K65">SUM(TB_INGRESOSYEGRESOS[[#This Row],[Costo]:[Unidades]]*$K$12)</f>
        <v>775.53</v>
      </c>
      <c r="L65" s="3">
        <f t="shared" si="0"/>
        <v>4468.53</v>
      </c>
      <c r="M65" s="21">
        <f>TB_INGRESOSYEGRESOS[[#This Row],[Total]]*$M$12</f>
        <v>1340.559</v>
      </c>
    </row>
    <row r="66" spans="3:13" x14ac:dyDescent="0.25">
      <c r="C66" t="str">
        <f>IF(COUNTA($E$14:E66)=COUNTA($E$14:E65),"","COD - "&amp;COUNTA($E$14:E66))</f>
        <v>COD - 53</v>
      </c>
      <c r="E66" s="1">
        <v>45431</v>
      </c>
      <c r="F66" t="s">
        <v>32</v>
      </c>
      <c r="G66" t="s">
        <v>28</v>
      </c>
      <c r="H66" t="s">
        <v>20</v>
      </c>
      <c r="I66" s="3">
        <v>5482</v>
      </c>
      <c r="J66" s="4">
        <v>41</v>
      </c>
      <c r="K66" s="3" cm="1">
        <f t="array" ref="K66">SUM(TB_INGRESOSYEGRESOS[[#This Row],[Costo]:[Unidades]]*$K$12)</f>
        <v>1159.83</v>
      </c>
      <c r="L66" s="3">
        <f t="shared" si="0"/>
        <v>6682.83</v>
      </c>
      <c r="M66" s="21">
        <f>TB_INGRESOSYEGRESOS[[#This Row],[Total]]*$M$12</f>
        <v>2004.8489999999999</v>
      </c>
    </row>
    <row r="67" spans="3:13" x14ac:dyDescent="0.25">
      <c r="C67" t="str">
        <f>IF(COUNTA($E$14:E67)=COUNTA($E$14:E66),"","COD - "&amp;COUNTA($E$14:E67))</f>
        <v>COD - 54</v>
      </c>
      <c r="E67" s="1">
        <v>45431</v>
      </c>
      <c r="F67" t="s">
        <v>31</v>
      </c>
      <c r="G67" t="s">
        <v>28</v>
      </c>
      <c r="H67" t="s">
        <v>21</v>
      </c>
      <c r="I67" s="3">
        <v>2605</v>
      </c>
      <c r="J67" s="4">
        <v>48</v>
      </c>
      <c r="K67" s="3" cm="1">
        <f t="array" ref="K67">SUM(TB_INGRESOSYEGRESOS[[#This Row],[Costo]:[Unidades]]*$K$12)</f>
        <v>557.13</v>
      </c>
      <c r="L67" s="3">
        <f t="shared" si="0"/>
        <v>3210.13</v>
      </c>
      <c r="M67" s="21">
        <f>TB_INGRESOSYEGRESOS[[#This Row],[Total]]*$M$12</f>
        <v>963.03899999999999</v>
      </c>
    </row>
    <row r="68" spans="3:13" x14ac:dyDescent="0.25">
      <c r="C68" t="str">
        <f>IF(COUNTA($E$14:E68)=COUNTA($E$14:E67),"","COD - "&amp;COUNTA($E$14:E68))</f>
        <v>COD - 55</v>
      </c>
      <c r="E68" s="1">
        <v>45431</v>
      </c>
      <c r="F68" t="s">
        <v>34</v>
      </c>
      <c r="G68" t="s">
        <v>28</v>
      </c>
      <c r="H68" t="s">
        <v>19</v>
      </c>
      <c r="I68" s="3">
        <v>2072</v>
      </c>
      <c r="J68" s="4">
        <v>47</v>
      </c>
      <c r="K68" s="3" cm="1">
        <f t="array" ref="K68">SUM(TB_INGRESOSYEGRESOS[[#This Row],[Costo]:[Unidades]]*$K$12)</f>
        <v>444.99</v>
      </c>
      <c r="L68" s="3">
        <f t="shared" si="0"/>
        <v>2563.9899999999998</v>
      </c>
      <c r="M68" s="21">
        <f>TB_INGRESOSYEGRESOS[[#This Row],[Total]]*$M$12</f>
        <v>769.19699999999989</v>
      </c>
    </row>
    <row r="69" spans="3:13" x14ac:dyDescent="0.25">
      <c r="C69" t="str">
        <f>IF(COUNTA($E$14:E69)=COUNTA($E$14:E68),"","COD - "&amp;COUNTA($E$14:E69))</f>
        <v>COD - 56</v>
      </c>
      <c r="E69" s="1">
        <v>45431</v>
      </c>
      <c r="F69" t="s">
        <v>16</v>
      </c>
      <c r="G69" t="s">
        <v>29</v>
      </c>
      <c r="H69" t="s">
        <v>20</v>
      </c>
      <c r="I69" s="3">
        <v>5492</v>
      </c>
      <c r="J69" s="4">
        <v>10</v>
      </c>
      <c r="K69" s="3" cm="1">
        <f t="array" ref="K69">SUM(TB_INGRESOSYEGRESOS[[#This Row],[Costo]:[Unidades]]*$K$12)</f>
        <v>1155.4199999999998</v>
      </c>
      <c r="L69" s="3">
        <f t="shared" si="0"/>
        <v>6657.42</v>
      </c>
      <c r="M69" s="21">
        <f>TB_INGRESOSYEGRESOS[[#This Row],[Total]]*$M$12</f>
        <v>1997.2259999999999</v>
      </c>
    </row>
    <row r="70" spans="3:13" x14ac:dyDescent="0.25">
      <c r="C70" t="str">
        <f>IF(COUNTA($E$14:E70)=COUNTA($E$14:E69),"","COD - "&amp;COUNTA($E$14:E70))</f>
        <v>COD - 57</v>
      </c>
      <c r="E70" s="1">
        <v>45430</v>
      </c>
      <c r="F70" t="s">
        <v>31</v>
      </c>
      <c r="G70" t="s">
        <v>28</v>
      </c>
      <c r="H70" t="s">
        <v>20</v>
      </c>
      <c r="I70" s="3">
        <v>4585</v>
      </c>
      <c r="J70" s="4">
        <v>35</v>
      </c>
      <c r="K70" s="3" cm="1">
        <f t="array" ref="K70">SUM(TB_INGRESOSYEGRESOS[[#This Row],[Costo]:[Unidades]]*$K$12)</f>
        <v>970.19999999999993</v>
      </c>
      <c r="L70" s="3">
        <f t="shared" si="0"/>
        <v>5590.2</v>
      </c>
      <c r="M70" s="21">
        <f>TB_INGRESOSYEGRESOS[[#This Row],[Total]]*$M$12</f>
        <v>1677.06</v>
      </c>
    </row>
    <row r="71" spans="3:13" x14ac:dyDescent="0.25">
      <c r="C71" t="str">
        <f>IF(COUNTA($E$14:E71)=COUNTA($E$14:E70),"","COD - "&amp;COUNTA($E$14:E71))</f>
        <v>COD - 58</v>
      </c>
      <c r="E71" s="1">
        <v>45430</v>
      </c>
      <c r="F71" t="s">
        <v>35</v>
      </c>
      <c r="G71" t="s">
        <v>28</v>
      </c>
      <c r="H71" t="s">
        <v>19</v>
      </c>
      <c r="I71" s="3">
        <v>5632</v>
      </c>
      <c r="J71" s="4">
        <v>48</v>
      </c>
      <c r="K71" s="3" cm="1">
        <f t="array" ref="K71">SUM(TB_INGRESOSYEGRESOS[[#This Row],[Costo]:[Unidades]]*$K$12)</f>
        <v>1192.8</v>
      </c>
      <c r="L71" s="3">
        <f t="shared" si="0"/>
        <v>6872.8</v>
      </c>
      <c r="M71" s="21">
        <f>TB_INGRESOSYEGRESOS[[#This Row],[Total]]*$M$12</f>
        <v>2061.84</v>
      </c>
    </row>
    <row r="72" spans="3:13" x14ac:dyDescent="0.25">
      <c r="C72" t="str">
        <f>IF(COUNTA($E$14:E72)=COUNTA($E$14:E71),"","COD - "&amp;COUNTA($E$14:E72))</f>
        <v>COD - 59</v>
      </c>
      <c r="E72" s="1">
        <v>45429</v>
      </c>
      <c r="F72" t="s">
        <v>32</v>
      </c>
      <c r="G72" t="s">
        <v>28</v>
      </c>
      <c r="H72" t="s">
        <v>20</v>
      </c>
      <c r="I72" s="3">
        <v>2650</v>
      </c>
      <c r="J72" s="4">
        <v>23</v>
      </c>
      <c r="K72" s="3" cm="1">
        <f t="array" ref="K72">SUM(TB_INGRESOSYEGRESOS[[#This Row],[Costo]:[Unidades]]*$K$12)</f>
        <v>561.33000000000004</v>
      </c>
      <c r="L72" s="3">
        <f t="shared" si="0"/>
        <v>3234.33</v>
      </c>
      <c r="M72" s="21">
        <f>TB_INGRESOSYEGRESOS[[#This Row],[Total]]*$M$12</f>
        <v>970.29899999999998</v>
      </c>
    </row>
    <row r="73" spans="3:13" x14ac:dyDescent="0.25">
      <c r="C73" t="str">
        <f>IF(COUNTA($E$14:E73)=COUNTA($E$14:E72),"","COD - "&amp;COUNTA($E$14:E73))</f>
        <v>COD - 60</v>
      </c>
      <c r="E73" s="1">
        <v>45429</v>
      </c>
      <c r="F73" t="s">
        <v>13</v>
      </c>
      <c r="G73" t="s">
        <v>29</v>
      </c>
      <c r="H73" t="s">
        <v>20</v>
      </c>
      <c r="I73" s="3">
        <v>7217</v>
      </c>
      <c r="J73" s="4">
        <v>34</v>
      </c>
      <c r="K73" s="3" cm="1">
        <f t="array" ref="K73">SUM(TB_INGRESOSYEGRESOS[[#This Row],[Costo]:[Unidades]]*$K$12)</f>
        <v>1522.71</v>
      </c>
      <c r="L73" s="3">
        <f t="shared" si="0"/>
        <v>8773.7099999999991</v>
      </c>
      <c r="M73" s="21">
        <f>TB_INGRESOSYEGRESOS[[#This Row],[Total]]*$M$12</f>
        <v>2632.1129999999998</v>
      </c>
    </row>
    <row r="74" spans="3:13" x14ac:dyDescent="0.25">
      <c r="C74" t="str">
        <f>IF(COUNTA($E$14:E74)=COUNTA($E$14:E73),"","COD - "&amp;COUNTA($E$14:E74))</f>
        <v>COD - 61</v>
      </c>
      <c r="E74" s="1">
        <v>45429</v>
      </c>
      <c r="F74" t="s">
        <v>13</v>
      </c>
      <c r="G74" t="s">
        <v>29</v>
      </c>
      <c r="H74" t="s">
        <v>20</v>
      </c>
      <c r="I74" s="3">
        <v>6468</v>
      </c>
      <c r="J74" s="4">
        <v>7</v>
      </c>
      <c r="K74" s="3" cm="1">
        <f t="array" ref="K74">SUM(TB_INGRESOSYEGRESOS[[#This Row],[Costo]:[Unidades]]*$K$12)</f>
        <v>1359.75</v>
      </c>
      <c r="L74" s="3">
        <f t="shared" si="0"/>
        <v>7834.75</v>
      </c>
      <c r="M74" s="21">
        <f>TB_INGRESOSYEGRESOS[[#This Row],[Total]]*$M$12</f>
        <v>2350.4249999999997</v>
      </c>
    </row>
    <row r="75" spans="3:13" x14ac:dyDescent="0.25">
      <c r="C75" t="str">
        <f>IF(COUNTA($E$14:E75)=COUNTA($E$14:E74),"","COD - "&amp;COUNTA($E$14:E75))</f>
        <v>COD - 62</v>
      </c>
      <c r="E75" s="1">
        <v>45428</v>
      </c>
      <c r="F75" t="s">
        <v>13</v>
      </c>
      <c r="G75" t="s">
        <v>29</v>
      </c>
      <c r="H75" t="s">
        <v>20</v>
      </c>
      <c r="I75" s="3">
        <v>3582</v>
      </c>
      <c r="J75" s="4">
        <v>46</v>
      </c>
      <c r="K75" s="3" cm="1">
        <f t="array" ref="K75">SUM(TB_INGRESOSYEGRESOS[[#This Row],[Costo]:[Unidades]]*$K$12)</f>
        <v>761.88</v>
      </c>
      <c r="L75" s="3">
        <f t="shared" si="0"/>
        <v>4389.88</v>
      </c>
      <c r="M75" s="21">
        <f>TB_INGRESOSYEGRESOS[[#This Row],[Total]]*$M$12</f>
        <v>1316.9639999999999</v>
      </c>
    </row>
    <row r="76" spans="3:13" x14ac:dyDescent="0.25">
      <c r="C76" t="str">
        <f>IF(COUNTA($E$14:E76)=COUNTA($E$14:E75),"","COD - "&amp;COUNTA($E$14:E76))</f>
        <v>COD - 63</v>
      </c>
      <c r="E76" s="1">
        <v>45428</v>
      </c>
      <c r="F76" t="s">
        <v>13</v>
      </c>
      <c r="G76" t="s">
        <v>29</v>
      </c>
      <c r="H76" t="s">
        <v>20</v>
      </c>
      <c r="I76" s="3">
        <v>8549</v>
      </c>
      <c r="J76" s="4">
        <v>6</v>
      </c>
      <c r="K76" s="3" cm="1">
        <f t="array" ref="K76">SUM(TB_INGRESOSYEGRESOS[[#This Row],[Costo]:[Unidades]]*$K$12)</f>
        <v>1796.55</v>
      </c>
      <c r="L76" s="3">
        <f t="shared" si="0"/>
        <v>10351.549999999999</v>
      </c>
      <c r="M76" s="21">
        <f>TB_INGRESOSYEGRESOS[[#This Row],[Total]]*$M$12</f>
        <v>3105.4649999999997</v>
      </c>
    </row>
    <row r="77" spans="3:13" x14ac:dyDescent="0.25">
      <c r="C77" t="str">
        <f>IF(COUNTA($E$14:E77)=COUNTA($E$14:E76),"","COD - "&amp;COUNTA($E$14:E77))</f>
        <v>COD - 64</v>
      </c>
      <c r="E77" s="1">
        <v>45427</v>
      </c>
      <c r="F77" t="s">
        <v>13</v>
      </c>
      <c r="G77" t="s">
        <v>29</v>
      </c>
      <c r="H77" t="s">
        <v>21</v>
      </c>
      <c r="I77" s="3">
        <v>4221</v>
      </c>
      <c r="J77" s="4">
        <v>28</v>
      </c>
      <c r="K77" s="3" cm="1">
        <f t="array" ref="K77">SUM(TB_INGRESOSYEGRESOS[[#This Row],[Costo]:[Unidades]]*$K$12)</f>
        <v>892.29</v>
      </c>
      <c r="L77" s="3">
        <f t="shared" si="0"/>
        <v>5141.29</v>
      </c>
      <c r="M77" s="21">
        <f>TB_INGRESOSYEGRESOS[[#This Row],[Total]]*$M$12</f>
        <v>1542.3869999999999</v>
      </c>
    </row>
    <row r="78" spans="3:13" x14ac:dyDescent="0.25">
      <c r="C78" t="str">
        <f>IF(COUNTA($E$14:E78)=COUNTA($E$14:E77),"","COD - "&amp;COUNTA($E$14:E78))</f>
        <v>COD - 65</v>
      </c>
      <c r="E78" s="1">
        <v>45427</v>
      </c>
      <c r="F78" t="s">
        <v>13</v>
      </c>
      <c r="G78" t="s">
        <v>29</v>
      </c>
      <c r="H78" t="s">
        <v>20</v>
      </c>
      <c r="I78" s="3">
        <v>3579</v>
      </c>
      <c r="J78" s="4">
        <v>26</v>
      </c>
      <c r="K78" s="3" cm="1">
        <f t="array" ref="K78">SUM(TB_INGRESOSYEGRESOS[[#This Row],[Costo]:[Unidades]]*$K$12)</f>
        <v>757.05</v>
      </c>
      <c r="L78" s="3">
        <f t="shared" ref="L78:L141" si="1">IF(SUM(I78:K78)=0,"",SUM(I78:K78))</f>
        <v>4362.05</v>
      </c>
      <c r="M78" s="21">
        <f>TB_INGRESOSYEGRESOS[[#This Row],[Total]]*$M$12</f>
        <v>1308.615</v>
      </c>
    </row>
    <row r="79" spans="3:13" x14ac:dyDescent="0.25">
      <c r="C79" t="str">
        <f>IF(COUNTA($E$14:E79)=COUNTA($E$14:E78),"","COD - "&amp;COUNTA($E$14:E79))</f>
        <v>COD - 66</v>
      </c>
      <c r="E79" s="1">
        <v>45427</v>
      </c>
      <c r="F79" t="s">
        <v>13</v>
      </c>
      <c r="G79" t="s">
        <v>29</v>
      </c>
      <c r="H79" t="s">
        <v>20</v>
      </c>
      <c r="I79" s="3">
        <v>1242</v>
      </c>
      <c r="J79" s="4">
        <v>27</v>
      </c>
      <c r="K79" s="3" cm="1">
        <f t="array" ref="K79">SUM(TB_INGRESOSYEGRESOS[[#This Row],[Costo]:[Unidades]]*$K$12)</f>
        <v>266.49</v>
      </c>
      <c r="L79" s="3">
        <f t="shared" si="1"/>
        <v>1535.49</v>
      </c>
      <c r="M79" s="21">
        <f>TB_INGRESOSYEGRESOS[[#This Row],[Total]]*$M$12</f>
        <v>460.64699999999999</v>
      </c>
    </row>
    <row r="80" spans="3:13" x14ac:dyDescent="0.25">
      <c r="C80" t="str">
        <f>IF(COUNTA($E$14:E80)=COUNTA($E$14:E79),"","COD - "&amp;COUNTA($E$14:E80))</f>
        <v>COD - 67</v>
      </c>
      <c r="E80" s="1">
        <v>45426</v>
      </c>
      <c r="F80" t="s">
        <v>13</v>
      </c>
      <c r="G80" t="s">
        <v>29</v>
      </c>
      <c r="H80" t="s">
        <v>21</v>
      </c>
      <c r="I80" s="3">
        <v>2223</v>
      </c>
      <c r="J80" s="4">
        <v>26</v>
      </c>
      <c r="K80" s="3" cm="1">
        <f t="array" ref="K80">SUM(TB_INGRESOSYEGRESOS[[#This Row],[Costo]:[Unidades]]*$K$12)</f>
        <v>472.28999999999996</v>
      </c>
      <c r="L80" s="3">
        <f t="shared" si="1"/>
        <v>2721.29</v>
      </c>
      <c r="M80" s="21">
        <f>TB_INGRESOSYEGRESOS[[#This Row],[Total]]*$M$12</f>
        <v>816.38699999999994</v>
      </c>
    </row>
    <row r="81" spans="3:13" x14ac:dyDescent="0.25">
      <c r="C81" t="str">
        <f>IF(COUNTA($E$14:E81)=COUNTA($E$14:E80),"","COD - "&amp;COUNTA($E$14:E81))</f>
        <v>COD - 68</v>
      </c>
      <c r="E81" s="1">
        <v>45426</v>
      </c>
      <c r="F81" t="s">
        <v>13</v>
      </c>
      <c r="G81" t="s">
        <v>29</v>
      </c>
      <c r="H81" t="s">
        <v>20</v>
      </c>
      <c r="I81" s="3">
        <v>7388</v>
      </c>
      <c r="J81" s="4">
        <v>19</v>
      </c>
      <c r="K81" s="3" cm="1">
        <f t="array" ref="K81">SUM(TB_INGRESOSYEGRESOS[[#This Row],[Costo]:[Unidades]]*$K$12)</f>
        <v>1555.47</v>
      </c>
      <c r="L81" s="3">
        <f t="shared" si="1"/>
        <v>8962.4699999999993</v>
      </c>
      <c r="M81" s="21">
        <f>TB_INGRESOSYEGRESOS[[#This Row],[Total]]*$M$12</f>
        <v>2688.7409999999995</v>
      </c>
    </row>
    <row r="82" spans="3:13" x14ac:dyDescent="0.25">
      <c r="C82" t="str">
        <f>IF(COUNTA($E$14:E82)=COUNTA($E$14:E81),"","COD - "&amp;COUNTA($E$14:E82))</f>
        <v>COD - 69</v>
      </c>
      <c r="E82" s="1">
        <v>45426</v>
      </c>
      <c r="F82" t="s">
        <v>13</v>
      </c>
      <c r="G82" t="s">
        <v>29</v>
      </c>
      <c r="H82" t="s">
        <v>20</v>
      </c>
      <c r="I82" s="3">
        <v>8022</v>
      </c>
      <c r="J82" s="4">
        <v>18</v>
      </c>
      <c r="K82" s="3" cm="1">
        <f t="array" ref="K82">SUM(TB_INGRESOSYEGRESOS[[#This Row],[Costo]:[Unidades]]*$K$12)</f>
        <v>1688.3999999999999</v>
      </c>
      <c r="L82" s="3">
        <f t="shared" si="1"/>
        <v>9728.4</v>
      </c>
      <c r="M82" s="21">
        <f>TB_INGRESOSYEGRESOS[[#This Row],[Total]]*$M$12</f>
        <v>2918.52</v>
      </c>
    </row>
    <row r="83" spans="3:13" x14ac:dyDescent="0.25">
      <c r="C83" t="str">
        <f>IF(COUNTA($E$14:E83)=COUNTA($E$14:E82),"","COD - "&amp;COUNTA($E$14:E83))</f>
        <v>COD - 70</v>
      </c>
      <c r="E83" s="1">
        <v>45426</v>
      </c>
      <c r="F83" t="s">
        <v>13</v>
      </c>
      <c r="G83" t="s">
        <v>29</v>
      </c>
      <c r="H83" t="s">
        <v>21</v>
      </c>
      <c r="I83" s="3">
        <v>4641</v>
      </c>
      <c r="J83" s="4">
        <v>50</v>
      </c>
      <c r="K83" s="3" cm="1">
        <f t="array" ref="K83">SUM(TB_INGRESOSYEGRESOS[[#This Row],[Costo]:[Unidades]]*$K$12)</f>
        <v>985.11</v>
      </c>
      <c r="L83" s="3">
        <f t="shared" si="1"/>
        <v>5676.11</v>
      </c>
      <c r="M83" s="21">
        <f>TB_INGRESOSYEGRESOS[[#This Row],[Total]]*$M$12</f>
        <v>1702.8329999999999</v>
      </c>
    </row>
    <row r="84" spans="3:13" x14ac:dyDescent="0.25">
      <c r="C84" t="str">
        <f>IF(COUNTA($E$14:E84)=COUNTA($E$14:E83),"","COD - "&amp;COUNTA($E$14:E84))</f>
        <v>COD - 71</v>
      </c>
      <c r="E84" s="1">
        <v>45426</v>
      </c>
      <c r="F84" t="s">
        <v>13</v>
      </c>
      <c r="G84" t="s">
        <v>29</v>
      </c>
      <c r="H84" t="s">
        <v>21</v>
      </c>
      <c r="I84" s="3">
        <v>3725</v>
      </c>
      <c r="J84" s="4">
        <v>4</v>
      </c>
      <c r="K84" s="3" cm="1">
        <f t="array" ref="K84">SUM(TB_INGRESOSYEGRESOS[[#This Row],[Costo]:[Unidades]]*$K$12)</f>
        <v>783.09</v>
      </c>
      <c r="L84" s="3">
        <f t="shared" si="1"/>
        <v>4512.09</v>
      </c>
      <c r="M84" s="21">
        <f>TB_INGRESOSYEGRESOS[[#This Row],[Total]]*$M$12</f>
        <v>1353.627</v>
      </c>
    </row>
    <row r="85" spans="3:13" x14ac:dyDescent="0.25">
      <c r="C85" t="str">
        <f>IF(COUNTA($E$14:E85)=COUNTA($E$14:E84),"","COD - "&amp;COUNTA($E$14:E85))</f>
        <v>COD - 72</v>
      </c>
      <c r="E85" s="1">
        <v>45425</v>
      </c>
      <c r="F85" t="s">
        <v>13</v>
      </c>
      <c r="G85" t="s">
        <v>29</v>
      </c>
      <c r="H85" t="s">
        <v>20</v>
      </c>
      <c r="I85" s="3">
        <v>4487</v>
      </c>
      <c r="J85" s="4">
        <v>12</v>
      </c>
      <c r="K85" s="3" cm="1">
        <f t="array" ref="K85">SUM(TB_INGRESOSYEGRESOS[[#This Row],[Costo]:[Unidades]]*$K$12)</f>
        <v>944.79</v>
      </c>
      <c r="L85" s="3">
        <f t="shared" si="1"/>
        <v>5443.79</v>
      </c>
      <c r="M85" s="21">
        <f>TB_INGRESOSYEGRESOS[[#This Row],[Total]]*$M$12</f>
        <v>1633.1369999999999</v>
      </c>
    </row>
    <row r="86" spans="3:13" x14ac:dyDescent="0.25">
      <c r="C86" t="str">
        <f>IF(COUNTA($E$14:E86)=COUNTA($E$14:E85),"","COD - "&amp;COUNTA($E$14:E86))</f>
        <v>COD - 73</v>
      </c>
      <c r="E86" s="1">
        <v>45425</v>
      </c>
      <c r="F86" t="s">
        <v>13</v>
      </c>
      <c r="G86" t="s">
        <v>29</v>
      </c>
      <c r="H86" t="s">
        <v>20</v>
      </c>
      <c r="I86" s="3">
        <v>9262</v>
      </c>
      <c r="J86" s="4">
        <v>47</v>
      </c>
      <c r="K86" s="3" cm="1">
        <f t="array" ref="K86">SUM(TB_INGRESOSYEGRESOS[[#This Row],[Costo]:[Unidades]]*$K$12)</f>
        <v>1954.8899999999999</v>
      </c>
      <c r="L86" s="3">
        <f t="shared" si="1"/>
        <v>11263.89</v>
      </c>
      <c r="M86" s="21">
        <f>TB_INGRESOSYEGRESOS[[#This Row],[Total]]*$M$12</f>
        <v>3379.1669999999999</v>
      </c>
    </row>
    <row r="87" spans="3:13" x14ac:dyDescent="0.25">
      <c r="C87" t="str">
        <f>IF(COUNTA($E$14:E87)=COUNTA($E$14:E86),"","COD - "&amp;COUNTA($E$14:E87))</f>
        <v>COD - 74</v>
      </c>
      <c r="E87" s="1">
        <v>45425</v>
      </c>
      <c r="F87" t="s">
        <v>15</v>
      </c>
      <c r="G87" t="s">
        <v>29</v>
      </c>
      <c r="H87" t="s">
        <v>19</v>
      </c>
      <c r="I87" s="3">
        <v>2145</v>
      </c>
      <c r="J87" s="4">
        <v>13</v>
      </c>
      <c r="K87" s="3" cm="1">
        <f t="array" ref="K87">SUM(TB_INGRESOSYEGRESOS[[#This Row],[Costo]:[Unidades]]*$K$12)</f>
        <v>453.18</v>
      </c>
      <c r="L87" s="3">
        <f t="shared" si="1"/>
        <v>2611.1799999999998</v>
      </c>
      <c r="M87" s="21">
        <f>TB_INGRESOSYEGRESOS[[#This Row],[Total]]*$M$12</f>
        <v>783.35399999999993</v>
      </c>
    </row>
    <row r="88" spans="3:13" x14ac:dyDescent="0.25">
      <c r="C88" t="str">
        <f>IF(COUNTA($E$14:E88)=COUNTA($E$14:E87),"","COD - "&amp;COUNTA($E$14:E88))</f>
        <v>COD - 75</v>
      </c>
      <c r="E88" s="1">
        <v>45424</v>
      </c>
      <c r="F88" t="s">
        <v>16</v>
      </c>
      <c r="G88" t="s">
        <v>29</v>
      </c>
      <c r="H88" t="s">
        <v>20</v>
      </c>
      <c r="I88" s="3">
        <v>5079</v>
      </c>
      <c r="J88" s="4">
        <v>32</v>
      </c>
      <c r="K88" s="3" cm="1">
        <f t="array" ref="K88">SUM(TB_INGRESOSYEGRESOS[[#This Row],[Costo]:[Unidades]]*$K$12)</f>
        <v>1073.31</v>
      </c>
      <c r="L88" s="3">
        <f t="shared" si="1"/>
        <v>6184.3099999999995</v>
      </c>
      <c r="M88" s="21">
        <f>TB_INGRESOSYEGRESOS[[#This Row],[Total]]*$M$12</f>
        <v>1855.2929999999997</v>
      </c>
    </row>
    <row r="89" spans="3:13" x14ac:dyDescent="0.25">
      <c r="C89" t="str">
        <f>IF(COUNTA($E$14:E89)=COUNTA($E$14:E88),"","COD - "&amp;COUNTA($E$14:E89))</f>
        <v>COD - 76</v>
      </c>
      <c r="E89" s="1">
        <v>45424</v>
      </c>
      <c r="F89" t="s">
        <v>14</v>
      </c>
      <c r="G89" t="s">
        <v>29</v>
      </c>
      <c r="H89" t="s">
        <v>19</v>
      </c>
      <c r="I89" s="3">
        <v>6504</v>
      </c>
      <c r="J89" s="4">
        <v>32</v>
      </c>
      <c r="K89" s="3" cm="1">
        <f t="array" ref="K89">SUM(TB_INGRESOSYEGRESOS[[#This Row],[Costo]:[Unidades]]*$K$12)</f>
        <v>1372.56</v>
      </c>
      <c r="L89" s="3">
        <f t="shared" si="1"/>
        <v>7908.5599999999995</v>
      </c>
      <c r="M89" s="21">
        <f>TB_INGRESOSYEGRESOS[[#This Row],[Total]]*$M$12</f>
        <v>2372.5679999999998</v>
      </c>
    </row>
    <row r="90" spans="3:13" x14ac:dyDescent="0.25">
      <c r="C90" t="str">
        <f>IF(COUNTA($E$14:E90)=COUNTA($E$14:E89),"","COD - "&amp;COUNTA($E$14:E90))</f>
        <v>COD - 77</v>
      </c>
      <c r="E90" s="1">
        <v>45424</v>
      </c>
      <c r="F90" t="s">
        <v>34</v>
      </c>
      <c r="G90" t="s">
        <v>28</v>
      </c>
      <c r="H90" t="s">
        <v>20</v>
      </c>
      <c r="I90" s="3">
        <v>1891</v>
      </c>
      <c r="J90" s="4">
        <v>38</v>
      </c>
      <c r="K90" s="3" cm="1">
        <f t="array" ref="K90">SUM(TB_INGRESOSYEGRESOS[[#This Row],[Costo]:[Unidades]]*$K$12)</f>
        <v>405.09000000000003</v>
      </c>
      <c r="L90" s="3">
        <f t="shared" si="1"/>
        <v>2334.09</v>
      </c>
      <c r="M90" s="21">
        <f>TB_INGRESOSYEGRESOS[[#This Row],[Total]]*$M$12</f>
        <v>700.22699999999998</v>
      </c>
    </row>
    <row r="91" spans="3:13" x14ac:dyDescent="0.25">
      <c r="C91" t="str">
        <f>IF(COUNTA($E$14:E91)=COUNTA($E$14:E90),"","COD - "&amp;COUNTA($E$14:E91))</f>
        <v>COD - 78</v>
      </c>
      <c r="E91" s="1">
        <v>45423</v>
      </c>
      <c r="F91" t="s">
        <v>31</v>
      </c>
      <c r="G91" t="s">
        <v>28</v>
      </c>
      <c r="H91" t="s">
        <v>19</v>
      </c>
      <c r="I91" s="3">
        <v>5609</v>
      </c>
      <c r="J91" s="4">
        <v>26</v>
      </c>
      <c r="K91" s="3" cm="1">
        <f t="array" ref="K91">SUM(TB_INGRESOSYEGRESOS[[#This Row],[Costo]:[Unidades]]*$K$12)</f>
        <v>1183.3499999999999</v>
      </c>
      <c r="L91" s="3">
        <f t="shared" si="1"/>
        <v>6818.35</v>
      </c>
      <c r="M91" s="21">
        <f>TB_INGRESOSYEGRESOS[[#This Row],[Total]]*$M$12</f>
        <v>2045.5050000000001</v>
      </c>
    </row>
    <row r="92" spans="3:13" x14ac:dyDescent="0.25">
      <c r="C92" t="str">
        <f>IF(COUNTA($E$14:E92)=COUNTA($E$14:E91),"","COD - "&amp;COUNTA($E$14:E92))</f>
        <v>COD - 79</v>
      </c>
      <c r="E92" s="1">
        <v>45423</v>
      </c>
      <c r="F92" t="s">
        <v>13</v>
      </c>
      <c r="G92" t="s">
        <v>29</v>
      </c>
      <c r="H92" t="s">
        <v>19</v>
      </c>
      <c r="I92" s="3">
        <v>8307</v>
      </c>
      <c r="J92" s="4">
        <v>19</v>
      </c>
      <c r="K92" s="3" cm="1">
        <f t="array" ref="K92">SUM(TB_INGRESOSYEGRESOS[[#This Row],[Costo]:[Unidades]]*$K$12)</f>
        <v>1748.46</v>
      </c>
      <c r="L92" s="3">
        <f t="shared" si="1"/>
        <v>10074.459999999999</v>
      </c>
      <c r="M92" s="21">
        <f>TB_INGRESOSYEGRESOS[[#This Row],[Total]]*$M$12</f>
        <v>3022.3379999999997</v>
      </c>
    </row>
    <row r="93" spans="3:13" x14ac:dyDescent="0.25">
      <c r="C93" t="str">
        <f>IF(COUNTA($E$14:E93)=COUNTA($E$14:E92),"","COD - "&amp;COUNTA($E$14:E93))</f>
        <v>COD - 80</v>
      </c>
      <c r="E93" s="1">
        <v>45423</v>
      </c>
      <c r="F93" t="s">
        <v>35</v>
      </c>
      <c r="G93" t="s">
        <v>28</v>
      </c>
      <c r="H93" t="s">
        <v>20</v>
      </c>
      <c r="I93" s="3">
        <v>5655</v>
      </c>
      <c r="J93" s="4">
        <v>49</v>
      </c>
      <c r="K93" s="3" cm="1">
        <f t="array" ref="K93">SUM(TB_INGRESOSYEGRESOS[[#This Row],[Costo]:[Unidades]]*$K$12)</f>
        <v>1197.8399999999999</v>
      </c>
      <c r="L93" s="3">
        <f t="shared" si="1"/>
        <v>6901.84</v>
      </c>
      <c r="M93" s="21">
        <f>TB_INGRESOSYEGRESOS[[#This Row],[Total]]*$M$12</f>
        <v>2070.5520000000001</v>
      </c>
    </row>
    <row r="94" spans="3:13" x14ac:dyDescent="0.25">
      <c r="C94" t="str">
        <f>IF(COUNTA($E$14:E94)=COUNTA($E$14:E93),"","COD - "&amp;COUNTA($E$14:E94))</f>
        <v>COD - 81</v>
      </c>
      <c r="E94" s="1">
        <v>45422</v>
      </c>
      <c r="F94" t="s">
        <v>31</v>
      </c>
      <c r="G94" t="s">
        <v>28</v>
      </c>
      <c r="H94" t="s">
        <v>20</v>
      </c>
      <c r="I94" s="3">
        <v>6710</v>
      </c>
      <c r="J94" s="4">
        <v>34</v>
      </c>
      <c r="K94" s="3" cm="1">
        <f t="array" ref="K94">SUM(TB_INGRESOSYEGRESOS[[#This Row],[Costo]:[Unidades]]*$K$12)</f>
        <v>1416.24</v>
      </c>
      <c r="L94" s="3">
        <f t="shared" si="1"/>
        <v>8160.24</v>
      </c>
      <c r="M94" s="21">
        <f>TB_INGRESOSYEGRESOS[[#This Row],[Total]]*$M$12</f>
        <v>2448.0719999999997</v>
      </c>
    </row>
    <row r="95" spans="3:13" x14ac:dyDescent="0.25">
      <c r="C95" t="str">
        <f>IF(COUNTA($E$14:E95)=COUNTA($E$14:E94),"","COD - "&amp;COUNTA($E$14:E95))</f>
        <v>COD - 82</v>
      </c>
      <c r="E95" s="1">
        <v>45422</v>
      </c>
      <c r="F95" t="s">
        <v>14</v>
      </c>
      <c r="G95" t="s">
        <v>29</v>
      </c>
      <c r="H95" t="s">
        <v>20</v>
      </c>
      <c r="I95" s="3">
        <v>7280</v>
      </c>
      <c r="J95" s="4">
        <v>3</v>
      </c>
      <c r="K95" s="3" cm="1">
        <f t="array" ref="K95">SUM(TB_INGRESOSYEGRESOS[[#This Row],[Costo]:[Unidades]]*$K$12)</f>
        <v>1529.43</v>
      </c>
      <c r="L95" s="3">
        <f t="shared" si="1"/>
        <v>8812.43</v>
      </c>
      <c r="M95" s="21">
        <f>TB_INGRESOSYEGRESOS[[#This Row],[Total]]*$M$12</f>
        <v>2643.7289999999998</v>
      </c>
    </row>
    <row r="96" spans="3:13" x14ac:dyDescent="0.25">
      <c r="C96" t="str">
        <f>IF(COUNTA($E$14:E96)=COUNTA($E$14:E95),"","COD - "&amp;COUNTA($E$14:E96))</f>
        <v>COD - 83</v>
      </c>
      <c r="E96" s="1">
        <v>45421</v>
      </c>
      <c r="F96" t="s">
        <v>33</v>
      </c>
      <c r="G96" t="s">
        <v>28</v>
      </c>
      <c r="H96" t="s">
        <v>19</v>
      </c>
      <c r="I96" s="3">
        <v>1990</v>
      </c>
      <c r="J96" s="4">
        <v>4</v>
      </c>
      <c r="K96" s="3" cm="1">
        <f t="array" ref="K96">SUM(TB_INGRESOSYEGRESOS[[#This Row],[Costo]:[Unidades]]*$K$12)</f>
        <v>418.73999999999995</v>
      </c>
      <c r="L96" s="3">
        <f t="shared" si="1"/>
        <v>2412.7399999999998</v>
      </c>
      <c r="M96" s="21">
        <f>TB_INGRESOSYEGRESOS[[#This Row],[Total]]*$M$12</f>
        <v>723.82199999999989</v>
      </c>
    </row>
    <row r="97" spans="3:13" x14ac:dyDescent="0.25">
      <c r="C97" t="str">
        <f>IF(COUNTA($E$14:E97)=COUNTA($E$14:E96),"","COD - "&amp;COUNTA($E$14:E97))</f>
        <v>COD - 84</v>
      </c>
      <c r="E97" s="1">
        <v>45420</v>
      </c>
      <c r="F97" t="s">
        <v>15</v>
      </c>
      <c r="G97" t="s">
        <v>29</v>
      </c>
      <c r="H97" t="s">
        <v>21</v>
      </c>
      <c r="I97" s="3">
        <v>4054</v>
      </c>
      <c r="J97" s="4">
        <v>36</v>
      </c>
      <c r="K97" s="3" cm="1">
        <f t="array" ref="K97">SUM(TB_INGRESOSYEGRESOS[[#This Row],[Costo]:[Unidades]]*$K$12)</f>
        <v>858.89999999999986</v>
      </c>
      <c r="L97" s="3">
        <f t="shared" si="1"/>
        <v>4948.8999999999996</v>
      </c>
      <c r="M97" s="21">
        <f>TB_INGRESOSYEGRESOS[[#This Row],[Total]]*$M$12</f>
        <v>1484.6699999999998</v>
      </c>
    </row>
    <row r="98" spans="3:13" x14ac:dyDescent="0.25">
      <c r="C98" t="str">
        <f>IF(COUNTA($E$14:E98)=COUNTA($E$14:E97),"","COD - "&amp;COUNTA($E$14:E98))</f>
        <v>COD - 85</v>
      </c>
      <c r="E98" s="1">
        <v>45420</v>
      </c>
      <c r="F98" t="s">
        <v>13</v>
      </c>
      <c r="G98" t="s">
        <v>29</v>
      </c>
      <c r="H98" t="s">
        <v>19</v>
      </c>
      <c r="I98" s="3">
        <v>5122</v>
      </c>
      <c r="J98" s="4">
        <v>46</v>
      </c>
      <c r="K98" s="3" cm="1">
        <f t="array" ref="K98">SUM(TB_INGRESOSYEGRESOS[[#This Row],[Costo]:[Unidades]]*$K$12)</f>
        <v>1085.28</v>
      </c>
      <c r="L98" s="3">
        <f t="shared" si="1"/>
        <v>6253.28</v>
      </c>
      <c r="M98" s="21">
        <f>TB_INGRESOSYEGRESOS[[#This Row],[Total]]*$M$12</f>
        <v>1875.9839999999999</v>
      </c>
    </row>
    <row r="99" spans="3:13" x14ac:dyDescent="0.25">
      <c r="C99" t="str">
        <f>IF(COUNTA($E$14:E99)=COUNTA($E$14:E98),"","COD - "&amp;COUNTA($E$14:E99))</f>
        <v>COD - 86</v>
      </c>
      <c r="E99" s="1">
        <v>45420</v>
      </c>
      <c r="F99" t="s">
        <v>14</v>
      </c>
      <c r="G99" t="s">
        <v>29</v>
      </c>
      <c r="H99" t="s">
        <v>20</v>
      </c>
      <c r="I99" s="3">
        <v>7139</v>
      </c>
      <c r="J99" s="4">
        <v>33</v>
      </c>
      <c r="K99" s="3" cm="1">
        <f t="array" ref="K99">SUM(TB_INGRESOSYEGRESOS[[#This Row],[Costo]:[Unidades]]*$K$12)</f>
        <v>1506.1200000000001</v>
      </c>
      <c r="L99" s="3">
        <f t="shared" si="1"/>
        <v>8678.1200000000008</v>
      </c>
      <c r="M99" s="21">
        <f>TB_INGRESOSYEGRESOS[[#This Row],[Total]]*$M$12</f>
        <v>2603.4360000000001</v>
      </c>
    </row>
    <row r="100" spans="3:13" x14ac:dyDescent="0.25">
      <c r="C100" t="str">
        <f>IF(COUNTA($E$14:E100)=COUNTA($E$14:E99),"","COD - "&amp;COUNTA($E$14:E100))</f>
        <v>COD - 87</v>
      </c>
      <c r="E100" s="1">
        <v>45420</v>
      </c>
      <c r="F100" t="s">
        <v>32</v>
      </c>
      <c r="G100" t="s">
        <v>28</v>
      </c>
      <c r="H100" t="s">
        <v>20</v>
      </c>
      <c r="I100" s="3">
        <v>6601</v>
      </c>
      <c r="J100" s="4">
        <v>6</v>
      </c>
      <c r="K100" s="3" cm="1">
        <f t="array" ref="K100">SUM(TB_INGRESOSYEGRESOS[[#This Row],[Costo]:[Unidades]]*$K$12)</f>
        <v>1387.47</v>
      </c>
      <c r="L100" s="3">
        <f t="shared" si="1"/>
        <v>7994.47</v>
      </c>
      <c r="M100" s="21">
        <f>TB_INGRESOSYEGRESOS[[#This Row],[Total]]*$M$12</f>
        <v>2398.3409999999999</v>
      </c>
    </row>
    <row r="101" spans="3:13" x14ac:dyDescent="0.25">
      <c r="C101" t="str">
        <f>IF(COUNTA($E$14:E101)=COUNTA($E$14:E100),"","COD - "&amp;COUNTA($E$14:E101))</f>
        <v>COD - 88</v>
      </c>
      <c r="E101" s="1">
        <v>45418</v>
      </c>
      <c r="F101" t="s">
        <v>14</v>
      </c>
      <c r="G101" t="s">
        <v>29</v>
      </c>
      <c r="H101" t="s">
        <v>20</v>
      </c>
      <c r="I101" s="3">
        <v>8961</v>
      </c>
      <c r="J101" s="4">
        <v>46</v>
      </c>
      <c r="K101" s="3" cm="1">
        <f t="array" ref="K101">SUM(TB_INGRESOSYEGRESOS[[#This Row],[Costo]:[Unidades]]*$K$12)</f>
        <v>1891.47</v>
      </c>
      <c r="L101" s="3">
        <f t="shared" si="1"/>
        <v>10898.47</v>
      </c>
      <c r="M101" s="21">
        <f>TB_INGRESOSYEGRESOS[[#This Row],[Total]]*$M$12</f>
        <v>3269.5409999999997</v>
      </c>
    </row>
    <row r="102" spans="3:13" x14ac:dyDescent="0.25">
      <c r="C102" t="str">
        <f>IF(COUNTA($E$14:E102)=COUNTA($E$14:E101),"","COD - "&amp;COUNTA($E$14:E102))</f>
        <v>COD - 89</v>
      </c>
      <c r="E102" s="1">
        <v>45418</v>
      </c>
      <c r="F102" t="s">
        <v>32</v>
      </c>
      <c r="G102" t="s">
        <v>28</v>
      </c>
      <c r="H102" t="s">
        <v>20</v>
      </c>
      <c r="I102" s="3">
        <v>8774</v>
      </c>
      <c r="J102" s="4">
        <v>4</v>
      </c>
      <c r="K102" s="3" cm="1">
        <f t="array" ref="K102">SUM(TB_INGRESOSYEGRESOS[[#This Row],[Costo]:[Unidades]]*$K$12)</f>
        <v>1843.3799999999999</v>
      </c>
      <c r="L102" s="3">
        <f t="shared" si="1"/>
        <v>10621.38</v>
      </c>
      <c r="M102" s="21">
        <f>TB_INGRESOSYEGRESOS[[#This Row],[Total]]*$M$12</f>
        <v>3186.4139999999998</v>
      </c>
    </row>
    <row r="103" spans="3:13" x14ac:dyDescent="0.25">
      <c r="C103" t="str">
        <f>IF(COUNTA($E$14:E103)=COUNTA($E$14:E102),"","COD - "&amp;COUNTA($E$14:E103))</f>
        <v>COD - 90</v>
      </c>
      <c r="E103" s="1">
        <v>45418</v>
      </c>
      <c r="F103" t="s">
        <v>31</v>
      </c>
      <c r="G103" t="s">
        <v>28</v>
      </c>
      <c r="H103" t="s">
        <v>20</v>
      </c>
      <c r="I103" s="3">
        <v>2373</v>
      </c>
      <c r="J103" s="4">
        <v>6</v>
      </c>
      <c r="K103" s="3" cm="1">
        <f t="array" ref="K103">SUM(TB_INGRESOSYEGRESOS[[#This Row],[Costo]:[Unidades]]*$K$12)</f>
        <v>499.59</v>
      </c>
      <c r="L103" s="3">
        <f t="shared" si="1"/>
        <v>2878.59</v>
      </c>
      <c r="M103" s="21">
        <f>TB_INGRESOSYEGRESOS[[#This Row],[Total]]*$M$12</f>
        <v>863.577</v>
      </c>
    </row>
    <row r="104" spans="3:13" x14ac:dyDescent="0.25">
      <c r="C104" t="str">
        <f>IF(COUNTA($E$14:E104)=COUNTA($E$14:E103),"","COD - "&amp;COUNTA($E$14:E104))</f>
        <v>COD - 91</v>
      </c>
      <c r="E104" s="1">
        <v>45417</v>
      </c>
      <c r="F104" t="s">
        <v>14</v>
      </c>
      <c r="G104" t="s">
        <v>29</v>
      </c>
      <c r="H104" t="s">
        <v>20</v>
      </c>
      <c r="I104" s="3">
        <v>2438</v>
      </c>
      <c r="J104" s="4">
        <v>34</v>
      </c>
      <c r="K104" s="3" cm="1">
        <f t="array" ref="K104">SUM(TB_INGRESOSYEGRESOS[[#This Row],[Costo]:[Unidades]]*$K$12)</f>
        <v>519.12</v>
      </c>
      <c r="L104" s="3">
        <f t="shared" si="1"/>
        <v>2991.12</v>
      </c>
      <c r="M104" s="21">
        <f>TB_INGRESOSYEGRESOS[[#This Row],[Total]]*$M$12</f>
        <v>897.3359999999999</v>
      </c>
    </row>
    <row r="105" spans="3:13" x14ac:dyDescent="0.25">
      <c r="C105" t="str">
        <f>IF(COUNTA($E$14:E105)=COUNTA($E$14:E104),"","COD - "&amp;COUNTA($E$14:E105))</f>
        <v>COD - 92</v>
      </c>
      <c r="E105" s="1">
        <v>45416</v>
      </c>
      <c r="F105" t="s">
        <v>15</v>
      </c>
      <c r="G105" t="s">
        <v>29</v>
      </c>
      <c r="H105" t="s">
        <v>21</v>
      </c>
      <c r="I105" s="3">
        <v>5643</v>
      </c>
      <c r="J105" s="4">
        <v>23</v>
      </c>
      <c r="K105" s="3" cm="1">
        <f t="array" ref="K105">SUM(TB_INGRESOSYEGRESOS[[#This Row],[Costo]:[Unidades]]*$K$12)</f>
        <v>1189.8599999999999</v>
      </c>
      <c r="L105" s="3">
        <f t="shared" si="1"/>
        <v>6855.86</v>
      </c>
      <c r="M105" s="21">
        <f>TB_INGRESOSYEGRESOS[[#This Row],[Total]]*$M$12</f>
        <v>2056.7579999999998</v>
      </c>
    </row>
    <row r="106" spans="3:13" x14ac:dyDescent="0.25">
      <c r="C106" t="str">
        <f>IF(COUNTA($E$14:E106)=COUNTA($E$14:E105),"","COD - "&amp;COUNTA($E$14:E106))</f>
        <v>COD - 93</v>
      </c>
      <c r="E106" s="1">
        <v>45416</v>
      </c>
      <c r="F106" t="s">
        <v>35</v>
      </c>
      <c r="G106" t="s">
        <v>28</v>
      </c>
      <c r="H106" t="s">
        <v>20</v>
      </c>
      <c r="I106" s="3">
        <v>1338</v>
      </c>
      <c r="J106" s="4">
        <v>30</v>
      </c>
      <c r="K106" s="3" cm="1">
        <f t="array" ref="K106">SUM(TB_INGRESOSYEGRESOS[[#This Row],[Costo]:[Unidades]]*$K$12)</f>
        <v>287.27999999999997</v>
      </c>
      <c r="L106" s="3">
        <f t="shared" si="1"/>
        <v>1655.28</v>
      </c>
      <c r="M106" s="21">
        <f>TB_INGRESOSYEGRESOS[[#This Row],[Total]]*$M$12</f>
        <v>496.58399999999995</v>
      </c>
    </row>
    <row r="107" spans="3:13" x14ac:dyDescent="0.25">
      <c r="C107" t="str">
        <f>IF(COUNTA($E$14:E107)=COUNTA($E$14:E106),"","COD - "&amp;COUNTA($E$14:E107))</f>
        <v>COD - 94</v>
      </c>
      <c r="E107" s="1">
        <v>45416</v>
      </c>
      <c r="F107" t="s">
        <v>13</v>
      </c>
      <c r="G107" t="s">
        <v>29</v>
      </c>
      <c r="H107" t="s">
        <v>20</v>
      </c>
      <c r="I107" s="3">
        <v>9063</v>
      </c>
      <c r="J107" s="4">
        <v>27</v>
      </c>
      <c r="K107" s="3" cm="1">
        <f t="array" ref="K107">SUM(TB_INGRESOSYEGRESOS[[#This Row],[Costo]:[Unidades]]*$K$12)</f>
        <v>1908.9</v>
      </c>
      <c r="L107" s="3">
        <f t="shared" si="1"/>
        <v>10998.9</v>
      </c>
      <c r="M107" s="21">
        <f>TB_INGRESOSYEGRESOS[[#This Row],[Total]]*$M$12</f>
        <v>3299.6699999999996</v>
      </c>
    </row>
    <row r="108" spans="3:13" x14ac:dyDescent="0.25">
      <c r="C108" t="str">
        <f>IF(COUNTA($E$14:E108)=COUNTA($E$14:E107),"","COD - "&amp;COUNTA($E$14:E108))</f>
        <v>COD - 95</v>
      </c>
      <c r="E108" s="1">
        <v>45416</v>
      </c>
      <c r="F108" t="s">
        <v>31</v>
      </c>
      <c r="G108" t="s">
        <v>28</v>
      </c>
      <c r="H108" t="s">
        <v>21</v>
      </c>
      <c r="I108" s="3">
        <v>1963</v>
      </c>
      <c r="J108" s="4">
        <v>5</v>
      </c>
      <c r="K108" s="3" cm="1">
        <f t="array" ref="K108">SUM(TB_INGRESOSYEGRESOS[[#This Row],[Costo]:[Unidades]]*$K$12)</f>
        <v>413.28</v>
      </c>
      <c r="L108" s="3">
        <f t="shared" si="1"/>
        <v>2381.2799999999997</v>
      </c>
      <c r="M108" s="21">
        <f>TB_INGRESOSYEGRESOS[[#This Row],[Total]]*$M$12</f>
        <v>714.3839999999999</v>
      </c>
    </row>
    <row r="109" spans="3:13" x14ac:dyDescent="0.25">
      <c r="C109" t="str">
        <f>IF(COUNTA($E$14:E109)=COUNTA($E$14:E108),"","COD - "&amp;COUNTA($E$14:E109))</f>
        <v>COD - 96</v>
      </c>
      <c r="E109" s="1">
        <v>45416</v>
      </c>
      <c r="F109" t="s">
        <v>34</v>
      </c>
      <c r="G109" t="s">
        <v>28</v>
      </c>
      <c r="H109" t="s">
        <v>20</v>
      </c>
      <c r="I109" s="3">
        <v>1381</v>
      </c>
      <c r="J109" s="4">
        <v>24</v>
      </c>
      <c r="K109" s="3" cm="1">
        <f t="array" ref="K109">SUM(TB_INGRESOSYEGRESOS[[#This Row],[Costo]:[Unidades]]*$K$12)</f>
        <v>295.05</v>
      </c>
      <c r="L109" s="3">
        <f t="shared" si="1"/>
        <v>1700.05</v>
      </c>
      <c r="M109" s="21">
        <f>TB_INGRESOSYEGRESOS[[#This Row],[Total]]*$M$12</f>
        <v>510.01499999999999</v>
      </c>
    </row>
    <row r="110" spans="3:13" x14ac:dyDescent="0.25">
      <c r="C110" t="str">
        <f>IF(COUNTA($E$14:E110)=COUNTA($E$14:E109),"","COD - "&amp;COUNTA($E$14:E110))</f>
        <v>COD - 97</v>
      </c>
      <c r="E110" s="1">
        <v>45416</v>
      </c>
      <c r="F110" t="s">
        <v>32</v>
      </c>
      <c r="G110" t="s">
        <v>28</v>
      </c>
      <c r="H110" t="s">
        <v>19</v>
      </c>
      <c r="I110" s="3">
        <v>4091</v>
      </c>
      <c r="J110" s="4">
        <v>10</v>
      </c>
      <c r="K110" s="3" cm="1">
        <f t="array" ref="K110">SUM(TB_INGRESOSYEGRESOS[[#This Row],[Costo]:[Unidades]]*$K$12)</f>
        <v>861.21</v>
      </c>
      <c r="L110" s="3">
        <f t="shared" si="1"/>
        <v>4962.21</v>
      </c>
      <c r="M110" s="21">
        <f>TB_INGRESOSYEGRESOS[[#This Row],[Total]]*$M$12</f>
        <v>1488.663</v>
      </c>
    </row>
    <row r="111" spans="3:13" x14ac:dyDescent="0.25">
      <c r="C111" t="str">
        <f>IF(COUNTA($E$14:E111)=COUNTA($E$14:E110),"","COD - "&amp;COUNTA($E$14:E111))</f>
        <v>COD - 98</v>
      </c>
      <c r="E111" s="1">
        <v>45416</v>
      </c>
      <c r="F111" t="s">
        <v>34</v>
      </c>
      <c r="G111" t="s">
        <v>28</v>
      </c>
      <c r="H111" t="s">
        <v>21</v>
      </c>
      <c r="I111" s="3">
        <v>9929</v>
      </c>
      <c r="J111" s="4">
        <v>48</v>
      </c>
      <c r="K111" s="3" cm="1">
        <f t="array" ref="K111">SUM(TB_INGRESOSYEGRESOS[[#This Row],[Costo]:[Unidades]]*$K$12)</f>
        <v>2095.17</v>
      </c>
      <c r="L111" s="3">
        <f t="shared" si="1"/>
        <v>12072.17</v>
      </c>
      <c r="M111" s="21">
        <f>TB_INGRESOSYEGRESOS[[#This Row],[Total]]*$M$12</f>
        <v>3621.6509999999998</v>
      </c>
    </row>
    <row r="112" spans="3:13" x14ac:dyDescent="0.25">
      <c r="C112" t="str">
        <f>IF(COUNTA($E$14:E112)=COUNTA($E$14:E111),"","COD - "&amp;COUNTA($E$14:E112))</f>
        <v>COD - 99</v>
      </c>
      <c r="E112" s="1">
        <v>45415</v>
      </c>
      <c r="F112" t="s">
        <v>33</v>
      </c>
      <c r="G112" t="s">
        <v>28</v>
      </c>
      <c r="H112" t="s">
        <v>20</v>
      </c>
      <c r="I112" s="3">
        <v>8202</v>
      </c>
      <c r="J112" s="4">
        <v>45</v>
      </c>
      <c r="K112" s="3" cm="1">
        <f t="array" ref="K112">SUM(TB_INGRESOSYEGRESOS[[#This Row],[Costo]:[Unidades]]*$K$12)</f>
        <v>1731.87</v>
      </c>
      <c r="L112" s="3">
        <f t="shared" si="1"/>
        <v>9978.869999999999</v>
      </c>
      <c r="M112" s="21">
        <f>TB_INGRESOSYEGRESOS[[#This Row],[Total]]*$M$12</f>
        <v>2993.6609999999996</v>
      </c>
    </row>
    <row r="113" spans="3:13" x14ac:dyDescent="0.25">
      <c r="C113" t="str">
        <f>IF(COUNTA($E$14:E113)=COUNTA($E$14:E112),"","COD - "&amp;COUNTA($E$14:E113))</f>
        <v>COD - 100</v>
      </c>
      <c r="E113" s="1">
        <v>45415</v>
      </c>
      <c r="F113" t="s">
        <v>35</v>
      </c>
      <c r="G113" t="s">
        <v>28</v>
      </c>
      <c r="H113" t="s">
        <v>21</v>
      </c>
      <c r="I113" s="3">
        <v>4996</v>
      </c>
      <c r="J113" s="4">
        <v>29</v>
      </c>
      <c r="K113" s="3" cm="1">
        <f t="array" ref="K113">SUM(TB_INGRESOSYEGRESOS[[#This Row],[Costo]:[Unidades]]*$K$12)</f>
        <v>1055.2499999999998</v>
      </c>
      <c r="L113" s="3">
        <f t="shared" si="1"/>
        <v>6080.25</v>
      </c>
      <c r="M113" s="21">
        <f>TB_INGRESOSYEGRESOS[[#This Row],[Total]]*$M$12</f>
        <v>1824.075</v>
      </c>
    </row>
    <row r="114" spans="3:13" x14ac:dyDescent="0.25">
      <c r="C114" t="str">
        <f>IF(COUNTA($E$14:E114)=COUNTA($E$14:E113),"","COD - "&amp;COUNTA($E$14:E114))</f>
        <v>COD - 101</v>
      </c>
      <c r="E114" s="1">
        <v>45415</v>
      </c>
      <c r="F114" t="s">
        <v>13</v>
      </c>
      <c r="G114" t="s">
        <v>29</v>
      </c>
      <c r="H114" t="s">
        <v>21</v>
      </c>
      <c r="I114" s="3">
        <v>117</v>
      </c>
      <c r="J114" s="4">
        <v>18</v>
      </c>
      <c r="K114" s="3" cm="1">
        <f t="array" ref="K114">SUM(TB_INGRESOSYEGRESOS[[#This Row],[Costo]:[Unidades]]*$K$12)</f>
        <v>28.35</v>
      </c>
      <c r="L114" s="3">
        <f t="shared" si="1"/>
        <v>163.35</v>
      </c>
      <c r="M114" s="21">
        <f>TB_INGRESOSYEGRESOS[[#This Row],[Total]]*$M$12</f>
        <v>49.004999999999995</v>
      </c>
    </row>
    <row r="115" spans="3:13" x14ac:dyDescent="0.25">
      <c r="C115" t="str">
        <f>IF(COUNTA($E$14:E115)=COUNTA($E$14:E114),"","COD - "&amp;COUNTA($E$14:E115))</f>
        <v>COD - 102</v>
      </c>
      <c r="E115" s="1">
        <v>45415</v>
      </c>
      <c r="F115" t="s">
        <v>13</v>
      </c>
      <c r="G115" t="s">
        <v>29</v>
      </c>
      <c r="H115" t="s">
        <v>20</v>
      </c>
      <c r="I115" s="3">
        <v>125</v>
      </c>
      <c r="J115" s="4">
        <v>31</v>
      </c>
      <c r="K115" s="3" cm="1">
        <f t="array" ref="K115">SUM(TB_INGRESOSYEGRESOS[[#This Row],[Costo]:[Unidades]]*$K$12)</f>
        <v>32.76</v>
      </c>
      <c r="L115" s="3">
        <f t="shared" si="1"/>
        <v>188.76</v>
      </c>
      <c r="M115" s="21">
        <f>TB_INGRESOSYEGRESOS[[#This Row],[Total]]*$M$12</f>
        <v>56.627999999999993</v>
      </c>
    </row>
    <row r="116" spans="3:13" x14ac:dyDescent="0.25">
      <c r="C116" t="str">
        <f>IF(COUNTA($E$14:E116)=COUNTA($E$14:E115),"","COD - "&amp;COUNTA($E$14:E116))</f>
        <v>COD - 103</v>
      </c>
      <c r="E116" s="1">
        <v>45415</v>
      </c>
      <c r="F116" t="s">
        <v>31</v>
      </c>
      <c r="G116" t="s">
        <v>28</v>
      </c>
      <c r="H116" t="s">
        <v>20</v>
      </c>
      <c r="I116" s="3">
        <v>7129</v>
      </c>
      <c r="J116" s="4">
        <v>22</v>
      </c>
      <c r="K116" s="3" cm="1">
        <f t="array" ref="K116">SUM(TB_INGRESOSYEGRESOS[[#This Row],[Costo]:[Unidades]]*$K$12)</f>
        <v>1501.7099999999998</v>
      </c>
      <c r="L116" s="3">
        <f t="shared" si="1"/>
        <v>8652.7099999999991</v>
      </c>
      <c r="M116" s="21">
        <f>TB_INGRESOSYEGRESOS[[#This Row],[Total]]*$M$12</f>
        <v>2595.8129999999996</v>
      </c>
    </row>
    <row r="117" spans="3:13" x14ac:dyDescent="0.25">
      <c r="C117" t="str">
        <f>IF(COUNTA($E$14:E117)=COUNTA($E$14:E116),"","COD - "&amp;COUNTA($E$14:E117))</f>
        <v>COD - 104</v>
      </c>
      <c r="E117" s="1">
        <v>45414</v>
      </c>
      <c r="F117" t="s">
        <v>13</v>
      </c>
      <c r="G117" t="s">
        <v>29</v>
      </c>
      <c r="H117" t="s">
        <v>20</v>
      </c>
      <c r="I117" s="3">
        <v>6393</v>
      </c>
      <c r="J117" s="4">
        <v>42</v>
      </c>
      <c r="K117" s="3" cm="1">
        <f t="array" ref="K117">SUM(TB_INGRESOSYEGRESOS[[#This Row],[Costo]:[Unidades]]*$K$12)</f>
        <v>1351.35</v>
      </c>
      <c r="L117" s="3">
        <f t="shared" si="1"/>
        <v>7786.35</v>
      </c>
      <c r="M117" s="21">
        <f>TB_INGRESOSYEGRESOS[[#This Row],[Total]]*$M$12</f>
        <v>2335.9050000000002</v>
      </c>
    </row>
    <row r="118" spans="3:13" x14ac:dyDescent="0.25">
      <c r="C118" t="str">
        <f>IF(COUNTA($E$14:E118)=COUNTA($E$14:E117),"","COD - "&amp;COUNTA($E$14:E118))</f>
        <v>COD - 105</v>
      </c>
      <c r="E118" s="1">
        <v>45414</v>
      </c>
      <c r="F118" t="s">
        <v>33</v>
      </c>
      <c r="G118" t="s">
        <v>28</v>
      </c>
      <c r="H118" t="s">
        <v>21</v>
      </c>
      <c r="I118" s="3">
        <v>7129</v>
      </c>
      <c r="J118" s="4">
        <v>50</v>
      </c>
      <c r="K118" s="3" cm="1">
        <f t="array" ref="K118">SUM(TB_INGRESOSYEGRESOS[[#This Row],[Costo]:[Unidades]]*$K$12)</f>
        <v>1507.59</v>
      </c>
      <c r="L118" s="3">
        <f t="shared" si="1"/>
        <v>8686.59</v>
      </c>
      <c r="M118" s="21">
        <f>TB_INGRESOSYEGRESOS[[#This Row],[Total]]*$M$12</f>
        <v>2605.9769999999999</v>
      </c>
    </row>
    <row r="119" spans="3:13" x14ac:dyDescent="0.25">
      <c r="C119" t="str">
        <f>IF(COUNTA($E$14:E119)=COUNTA($E$14:E118),"","COD - "&amp;COUNTA($E$14:E119))</f>
        <v>COD - 106</v>
      </c>
      <c r="E119" s="1">
        <v>45414</v>
      </c>
      <c r="F119" t="s">
        <v>34</v>
      </c>
      <c r="G119" t="s">
        <v>28</v>
      </c>
      <c r="H119" t="s">
        <v>21</v>
      </c>
      <c r="I119" s="3">
        <v>1602</v>
      </c>
      <c r="J119" s="4">
        <v>11</v>
      </c>
      <c r="K119" s="3" cm="1">
        <f t="array" ref="K119">SUM(TB_INGRESOSYEGRESOS[[#This Row],[Costo]:[Unidades]]*$K$12)</f>
        <v>338.73</v>
      </c>
      <c r="L119" s="3">
        <f t="shared" si="1"/>
        <v>1951.73</v>
      </c>
      <c r="M119" s="21">
        <f>TB_INGRESOSYEGRESOS[[#This Row],[Total]]*$M$12</f>
        <v>585.51900000000001</v>
      </c>
    </row>
    <row r="120" spans="3:13" x14ac:dyDescent="0.25">
      <c r="C120" t="str">
        <f>IF(COUNTA($E$14:E120)=COUNTA($E$14:E119),"","COD - "&amp;COUNTA($E$14:E120))</f>
        <v>COD - 107</v>
      </c>
      <c r="E120" s="1">
        <v>45413</v>
      </c>
      <c r="F120" t="s">
        <v>32</v>
      </c>
      <c r="G120" t="s">
        <v>28</v>
      </c>
      <c r="H120" t="s">
        <v>20</v>
      </c>
      <c r="I120" s="3">
        <v>8776</v>
      </c>
      <c r="J120" s="4">
        <v>41</v>
      </c>
      <c r="K120" s="3" cm="1">
        <f t="array" ref="K120">SUM(TB_INGRESOSYEGRESOS[[#This Row],[Costo]:[Unidades]]*$K$12)</f>
        <v>1851.57</v>
      </c>
      <c r="L120" s="3">
        <f t="shared" si="1"/>
        <v>10668.57</v>
      </c>
      <c r="M120" s="21">
        <f>TB_INGRESOSYEGRESOS[[#This Row],[Total]]*$M$12</f>
        <v>3200.5709999999999</v>
      </c>
    </row>
    <row r="121" spans="3:13" x14ac:dyDescent="0.25">
      <c r="C121" t="str">
        <f>IF(COUNTA($E$14:E121)=COUNTA($E$14:E120),"","COD - "&amp;COUNTA($E$14:E121))</f>
        <v>COD - 108</v>
      </c>
      <c r="E121" s="1">
        <v>45413</v>
      </c>
      <c r="F121" t="s">
        <v>13</v>
      </c>
      <c r="G121" t="s">
        <v>29</v>
      </c>
      <c r="H121" t="s">
        <v>20</v>
      </c>
      <c r="I121" s="3">
        <v>103</v>
      </c>
      <c r="J121" s="4">
        <v>11</v>
      </c>
      <c r="K121" s="3" cm="1">
        <f t="array" ref="K121">SUM(TB_INGRESOSYEGRESOS[[#This Row],[Costo]:[Unidades]]*$K$12)</f>
        <v>23.939999999999998</v>
      </c>
      <c r="L121" s="3">
        <f t="shared" si="1"/>
        <v>137.94</v>
      </c>
      <c r="M121" s="21">
        <f>TB_INGRESOSYEGRESOS[[#This Row],[Total]]*$M$12</f>
        <v>41.381999999999998</v>
      </c>
    </row>
    <row r="122" spans="3:13" x14ac:dyDescent="0.25">
      <c r="C122" t="str">
        <f>IF(COUNTA($E$14:E122)=COUNTA($E$14:E121),"","COD - "&amp;COUNTA($E$14:E122))</f>
        <v>COD - 109</v>
      </c>
      <c r="E122" s="1">
        <v>45413</v>
      </c>
      <c r="F122" t="s">
        <v>35</v>
      </c>
      <c r="G122" t="s">
        <v>28</v>
      </c>
      <c r="H122" t="s">
        <v>20</v>
      </c>
      <c r="I122" s="3">
        <v>6654</v>
      </c>
      <c r="J122" s="4">
        <v>21</v>
      </c>
      <c r="K122" s="3" cm="1">
        <f t="array" ref="K122">SUM(TB_INGRESOSYEGRESOS[[#This Row],[Costo]:[Unidades]]*$K$12)</f>
        <v>1401.75</v>
      </c>
      <c r="L122" s="3">
        <f t="shared" si="1"/>
        <v>8076.75</v>
      </c>
      <c r="M122" s="21">
        <f>TB_INGRESOSYEGRESOS[[#This Row],[Total]]*$M$12</f>
        <v>2423.0250000000001</v>
      </c>
    </row>
    <row r="123" spans="3:13" x14ac:dyDescent="0.25">
      <c r="C123" t="str">
        <f>IF(COUNTA($E$14:E123)=COUNTA($E$14:E122),"","COD - "&amp;COUNTA($E$14:E123))</f>
        <v>COD - 110</v>
      </c>
      <c r="E123" s="1">
        <v>45413</v>
      </c>
      <c r="F123" t="s">
        <v>13</v>
      </c>
      <c r="G123" t="s">
        <v>29</v>
      </c>
      <c r="H123" t="s">
        <v>20</v>
      </c>
      <c r="I123" s="3">
        <v>3282</v>
      </c>
      <c r="J123" s="4">
        <v>20</v>
      </c>
      <c r="K123" s="3" cm="1">
        <f t="array" ref="K123">SUM(TB_INGRESOSYEGRESOS[[#This Row],[Costo]:[Unidades]]*$K$12)</f>
        <v>693.42000000000007</v>
      </c>
      <c r="L123" s="3">
        <f t="shared" si="1"/>
        <v>3995.42</v>
      </c>
      <c r="M123" s="21">
        <f>TB_INGRESOSYEGRESOS[[#This Row],[Total]]*$M$12</f>
        <v>1198.626</v>
      </c>
    </row>
    <row r="124" spans="3:13" x14ac:dyDescent="0.25">
      <c r="C124" t="str">
        <f>IF(COUNTA($E$14:E124)=COUNTA($E$14:E123),"","COD - "&amp;COUNTA($E$14:E124))</f>
        <v>COD - 111</v>
      </c>
      <c r="E124" s="1">
        <v>45412</v>
      </c>
      <c r="F124" t="s">
        <v>34</v>
      </c>
      <c r="G124" t="s">
        <v>28</v>
      </c>
      <c r="H124" t="s">
        <v>20</v>
      </c>
      <c r="I124" s="3">
        <v>9845</v>
      </c>
      <c r="J124" s="4">
        <v>18</v>
      </c>
      <c r="K124" s="3" cm="1">
        <f t="array" ref="K124">SUM(TB_INGRESOSYEGRESOS[[#This Row],[Costo]:[Unidades]]*$K$12)</f>
        <v>2071.23</v>
      </c>
      <c r="L124" s="3">
        <f t="shared" si="1"/>
        <v>11934.23</v>
      </c>
      <c r="M124" s="21">
        <f>TB_INGRESOSYEGRESOS[[#This Row],[Total]]*$M$12</f>
        <v>3580.2689999999998</v>
      </c>
    </row>
    <row r="125" spans="3:13" x14ac:dyDescent="0.25">
      <c r="C125" t="str">
        <f>IF(COUNTA($E$14:E125)=COUNTA($E$14:E124),"","COD - "&amp;COUNTA($E$14:E125))</f>
        <v>COD - 112</v>
      </c>
      <c r="E125" s="1">
        <v>45412</v>
      </c>
      <c r="F125" t="s">
        <v>33</v>
      </c>
      <c r="G125" t="s">
        <v>28</v>
      </c>
      <c r="H125" t="s">
        <v>20</v>
      </c>
      <c r="I125" s="3">
        <v>7755</v>
      </c>
      <c r="J125" s="4">
        <v>5</v>
      </c>
      <c r="K125" s="3" cm="1">
        <f t="array" ref="K125">SUM(TB_INGRESOSYEGRESOS[[#This Row],[Costo]:[Unidades]]*$K$12)</f>
        <v>1629.6</v>
      </c>
      <c r="L125" s="3">
        <f t="shared" si="1"/>
        <v>9389.6</v>
      </c>
      <c r="M125" s="21">
        <f>TB_INGRESOSYEGRESOS[[#This Row],[Total]]*$M$12</f>
        <v>2816.88</v>
      </c>
    </row>
    <row r="126" spans="3:13" x14ac:dyDescent="0.25">
      <c r="C126" t="str">
        <f>IF(COUNTA($E$14:E126)=COUNTA($E$14:E125),"","COD - "&amp;COUNTA($E$14:E126))</f>
        <v>COD - 113</v>
      </c>
      <c r="E126" s="1">
        <v>45412</v>
      </c>
      <c r="F126" t="s">
        <v>16</v>
      </c>
      <c r="G126" t="s">
        <v>29</v>
      </c>
      <c r="H126" t="s">
        <v>20</v>
      </c>
      <c r="I126" s="3">
        <v>1671</v>
      </c>
      <c r="J126" s="4">
        <v>32</v>
      </c>
      <c r="K126" s="3" cm="1">
        <f t="array" ref="K126">SUM(TB_INGRESOSYEGRESOS[[#This Row],[Costo]:[Unidades]]*$K$12)</f>
        <v>357.63</v>
      </c>
      <c r="L126" s="3">
        <f t="shared" si="1"/>
        <v>2060.63</v>
      </c>
      <c r="M126" s="21">
        <f>TB_INGRESOSYEGRESOS[[#This Row],[Total]]*$M$12</f>
        <v>618.18899999999996</v>
      </c>
    </row>
    <row r="127" spans="3:13" x14ac:dyDescent="0.25">
      <c r="C127" t="str">
        <f>IF(COUNTA($E$14:E127)=COUNTA($E$14:E126),"","COD - "&amp;COUNTA($E$14:E127))</f>
        <v>COD - 114</v>
      </c>
      <c r="E127" s="1">
        <v>45411</v>
      </c>
      <c r="F127" t="s">
        <v>35</v>
      </c>
      <c r="G127" t="s">
        <v>28</v>
      </c>
      <c r="H127" t="s">
        <v>20</v>
      </c>
      <c r="I127" s="3">
        <v>7230</v>
      </c>
      <c r="J127" s="4">
        <v>9</v>
      </c>
      <c r="K127" s="3" cm="1">
        <f t="array" ref="K127">SUM(TB_INGRESOSYEGRESOS[[#This Row],[Costo]:[Unidades]]*$K$12)</f>
        <v>1520.19</v>
      </c>
      <c r="L127" s="3">
        <f t="shared" si="1"/>
        <v>8759.19</v>
      </c>
      <c r="M127" s="21">
        <f>TB_INGRESOSYEGRESOS[[#This Row],[Total]]*$M$12</f>
        <v>2627.7570000000001</v>
      </c>
    </row>
    <row r="128" spans="3:13" x14ac:dyDescent="0.25">
      <c r="C128" t="str">
        <f>IF(COUNTA($E$14:E128)=COUNTA($E$14:E127),"","COD - "&amp;COUNTA($E$14:E128))</f>
        <v>COD - 115</v>
      </c>
      <c r="E128" s="1">
        <v>45411</v>
      </c>
      <c r="F128" t="s">
        <v>14</v>
      </c>
      <c r="G128" t="s">
        <v>29</v>
      </c>
      <c r="H128" t="s">
        <v>20</v>
      </c>
      <c r="I128" s="3">
        <v>932</v>
      </c>
      <c r="J128" s="4">
        <v>18</v>
      </c>
      <c r="K128" s="3" cm="1">
        <f t="array" ref="K128">SUM(TB_INGRESOSYEGRESOS[[#This Row],[Costo]:[Unidades]]*$K$12)</f>
        <v>199.5</v>
      </c>
      <c r="L128" s="3">
        <f t="shared" si="1"/>
        <v>1149.5</v>
      </c>
      <c r="M128" s="21">
        <f>TB_INGRESOSYEGRESOS[[#This Row],[Total]]*$M$12</f>
        <v>344.84999999999997</v>
      </c>
    </row>
    <row r="129" spans="3:13" x14ac:dyDescent="0.25">
      <c r="C129" t="str">
        <f>IF(COUNTA($E$14:E129)=COUNTA($E$14:E128),"","COD - "&amp;COUNTA($E$14:E129))</f>
        <v>COD - 116</v>
      </c>
      <c r="E129" s="1">
        <v>45411</v>
      </c>
      <c r="F129" t="s">
        <v>13</v>
      </c>
      <c r="G129" t="s">
        <v>29</v>
      </c>
      <c r="H129" t="s">
        <v>20</v>
      </c>
      <c r="I129" s="3">
        <v>726</v>
      </c>
      <c r="J129" s="4">
        <v>46</v>
      </c>
      <c r="K129" s="3" cm="1">
        <f t="array" ref="K129">SUM(TB_INGRESOSYEGRESOS[[#This Row],[Costo]:[Unidades]]*$K$12)</f>
        <v>162.12</v>
      </c>
      <c r="L129" s="3">
        <f t="shared" si="1"/>
        <v>934.12</v>
      </c>
      <c r="M129" s="21">
        <f>TB_INGRESOSYEGRESOS[[#This Row],[Total]]*$M$12</f>
        <v>280.23599999999999</v>
      </c>
    </row>
    <row r="130" spans="3:13" x14ac:dyDescent="0.25">
      <c r="C130" t="str">
        <f>IF(COUNTA($E$14:E130)=COUNTA($E$14:E129),"","COD - "&amp;COUNTA($E$14:E130))</f>
        <v>COD - 117</v>
      </c>
      <c r="E130" s="1">
        <v>45411</v>
      </c>
      <c r="F130" t="s">
        <v>13</v>
      </c>
      <c r="G130" t="s">
        <v>29</v>
      </c>
      <c r="H130" t="s">
        <v>20</v>
      </c>
      <c r="I130" s="3">
        <v>348</v>
      </c>
      <c r="J130" s="4">
        <v>15</v>
      </c>
      <c r="K130" s="3" cm="1">
        <f t="array" ref="K130">SUM(TB_INGRESOSYEGRESOS[[#This Row],[Costo]:[Unidades]]*$K$12)</f>
        <v>76.23</v>
      </c>
      <c r="L130" s="3">
        <f t="shared" si="1"/>
        <v>439.23</v>
      </c>
      <c r="M130" s="21">
        <f>TB_INGRESOSYEGRESOS[[#This Row],[Total]]*$M$12</f>
        <v>131.76900000000001</v>
      </c>
    </row>
    <row r="131" spans="3:13" x14ac:dyDescent="0.25">
      <c r="C131" t="str">
        <f>IF(COUNTA($E$14:E131)=COUNTA($E$14:E130),"","COD - "&amp;COUNTA($E$14:E131))</f>
        <v>COD - 118</v>
      </c>
      <c r="E131" s="1">
        <v>45410</v>
      </c>
      <c r="F131" t="s">
        <v>16</v>
      </c>
      <c r="G131" t="s">
        <v>29</v>
      </c>
      <c r="H131" t="s">
        <v>20</v>
      </c>
      <c r="I131" s="3">
        <v>6197</v>
      </c>
      <c r="J131" s="4">
        <v>10</v>
      </c>
      <c r="K131" s="3" cm="1">
        <f t="array" ref="K131">SUM(TB_INGRESOSYEGRESOS[[#This Row],[Costo]:[Unidades]]*$K$12)</f>
        <v>1303.4699999999998</v>
      </c>
      <c r="L131" s="3">
        <f t="shared" si="1"/>
        <v>7510.4699999999993</v>
      </c>
      <c r="M131" s="21">
        <f>TB_INGRESOSYEGRESOS[[#This Row],[Total]]*$M$12</f>
        <v>2253.1409999999996</v>
      </c>
    </row>
    <row r="132" spans="3:13" x14ac:dyDescent="0.25">
      <c r="C132" t="str">
        <f>IF(COUNTA($E$14:E132)=COUNTA($E$14:E131),"","COD - "&amp;COUNTA($E$14:E132))</f>
        <v>COD - 119</v>
      </c>
      <c r="E132" s="1">
        <v>45410</v>
      </c>
      <c r="F132" t="s">
        <v>35</v>
      </c>
      <c r="G132" t="s">
        <v>28</v>
      </c>
      <c r="H132" t="s">
        <v>19</v>
      </c>
      <c r="I132" s="3">
        <v>5027</v>
      </c>
      <c r="J132" s="4">
        <v>25</v>
      </c>
      <c r="K132" s="3" cm="1">
        <f t="array" ref="K132">SUM(TB_INGRESOSYEGRESOS[[#This Row],[Costo]:[Unidades]]*$K$12)</f>
        <v>1060.92</v>
      </c>
      <c r="L132" s="3">
        <f t="shared" si="1"/>
        <v>6112.92</v>
      </c>
      <c r="M132" s="21">
        <f>TB_INGRESOSYEGRESOS[[#This Row],[Total]]*$M$12</f>
        <v>1833.876</v>
      </c>
    </row>
    <row r="133" spans="3:13" x14ac:dyDescent="0.25">
      <c r="C133" t="str">
        <f>IF(COUNTA($E$14:E133)=COUNTA($E$14:E132),"","COD - "&amp;COUNTA($E$14:E133))</f>
        <v>COD - 120</v>
      </c>
      <c r="E133" s="1">
        <v>45409</v>
      </c>
      <c r="F133" t="s">
        <v>16</v>
      </c>
      <c r="G133" t="s">
        <v>29</v>
      </c>
      <c r="H133" t="s">
        <v>20</v>
      </c>
      <c r="I133" s="3">
        <v>2493</v>
      </c>
      <c r="J133" s="4">
        <v>22</v>
      </c>
      <c r="K133" s="3" cm="1">
        <f t="array" ref="K133">SUM(TB_INGRESOSYEGRESOS[[#This Row],[Costo]:[Unidades]]*$K$12)</f>
        <v>528.15</v>
      </c>
      <c r="L133" s="3">
        <f t="shared" si="1"/>
        <v>3043.15</v>
      </c>
      <c r="M133" s="21">
        <f>TB_INGRESOSYEGRESOS[[#This Row],[Total]]*$M$12</f>
        <v>912.94500000000005</v>
      </c>
    </row>
    <row r="134" spans="3:13" x14ac:dyDescent="0.25">
      <c r="C134" t="str">
        <f>IF(COUNTA($E$14:E134)=COUNTA($E$14:E133),"","COD - "&amp;COUNTA($E$14:E134))</f>
        <v>COD - 121</v>
      </c>
      <c r="E134" s="1">
        <v>45409</v>
      </c>
      <c r="F134" t="s">
        <v>35</v>
      </c>
      <c r="G134" t="s">
        <v>28</v>
      </c>
      <c r="H134" t="s">
        <v>20</v>
      </c>
      <c r="I134" s="3">
        <v>3176</v>
      </c>
      <c r="J134" s="4">
        <v>15</v>
      </c>
      <c r="K134" s="3" cm="1">
        <f t="array" ref="K134">SUM(TB_INGRESOSYEGRESOS[[#This Row],[Costo]:[Unidades]]*$K$12)</f>
        <v>670.1099999999999</v>
      </c>
      <c r="L134" s="3">
        <f t="shared" si="1"/>
        <v>3861.1099999999997</v>
      </c>
      <c r="M134" s="21">
        <f>TB_INGRESOSYEGRESOS[[#This Row],[Total]]*$M$12</f>
        <v>1158.3329999999999</v>
      </c>
    </row>
    <row r="135" spans="3:13" x14ac:dyDescent="0.25">
      <c r="C135" t="str">
        <f>IF(COUNTA($E$14:E135)=COUNTA($E$14:E134),"","COD - "&amp;COUNTA($E$14:E135))</f>
        <v>COD - 122</v>
      </c>
      <c r="E135" s="1">
        <v>45408</v>
      </c>
      <c r="F135" t="s">
        <v>16</v>
      </c>
      <c r="G135" t="s">
        <v>29</v>
      </c>
      <c r="H135" t="s">
        <v>19</v>
      </c>
      <c r="I135" s="3">
        <v>5799</v>
      </c>
      <c r="J135" s="4">
        <v>45</v>
      </c>
      <c r="K135" s="3" cm="1">
        <f t="array" ref="K135">SUM(TB_INGRESOSYEGRESOS[[#This Row],[Costo]:[Unidades]]*$K$12)</f>
        <v>1227.24</v>
      </c>
      <c r="L135" s="3">
        <f t="shared" si="1"/>
        <v>7071.24</v>
      </c>
      <c r="M135" s="21">
        <f>TB_INGRESOSYEGRESOS[[#This Row],[Total]]*$M$12</f>
        <v>2121.3719999999998</v>
      </c>
    </row>
    <row r="136" spans="3:13" x14ac:dyDescent="0.25">
      <c r="C136" t="str">
        <f>IF(COUNTA($E$14:E136)=COUNTA($E$14:E135),"","COD - "&amp;COUNTA($E$14:E136))</f>
        <v>COD - 123</v>
      </c>
      <c r="E136" s="1">
        <v>45407</v>
      </c>
      <c r="F136" t="s">
        <v>33</v>
      </c>
      <c r="G136" t="s">
        <v>28</v>
      </c>
      <c r="H136" t="s">
        <v>21</v>
      </c>
      <c r="I136" s="3">
        <v>9938</v>
      </c>
      <c r="J136" s="4">
        <v>30</v>
      </c>
      <c r="K136" s="3" cm="1">
        <f t="array" ref="K136">SUM(TB_INGRESOSYEGRESOS[[#This Row],[Costo]:[Unidades]]*$K$12)</f>
        <v>2093.2800000000002</v>
      </c>
      <c r="L136" s="3">
        <f t="shared" si="1"/>
        <v>12061.28</v>
      </c>
      <c r="M136" s="21">
        <f>TB_INGRESOSYEGRESOS[[#This Row],[Total]]*$M$12</f>
        <v>3618.384</v>
      </c>
    </row>
    <row r="137" spans="3:13" x14ac:dyDescent="0.25">
      <c r="C137" t="str">
        <f>IF(COUNTA($E$14:E137)=COUNTA($E$14:E136),"","COD - "&amp;COUNTA($E$14:E137))</f>
        <v>COD - 124</v>
      </c>
      <c r="E137" s="1">
        <v>45407</v>
      </c>
      <c r="F137" t="s">
        <v>14</v>
      </c>
      <c r="G137" t="s">
        <v>29</v>
      </c>
      <c r="H137" t="s">
        <v>20</v>
      </c>
      <c r="I137" s="3">
        <v>8843</v>
      </c>
      <c r="J137" s="4">
        <v>13</v>
      </c>
      <c r="K137" s="3" cm="1">
        <f t="array" ref="K137">SUM(TB_INGRESOSYEGRESOS[[#This Row],[Costo]:[Unidades]]*$K$12)</f>
        <v>1859.76</v>
      </c>
      <c r="L137" s="3">
        <f t="shared" si="1"/>
        <v>10715.76</v>
      </c>
      <c r="M137" s="21">
        <f>TB_INGRESOSYEGRESOS[[#This Row],[Total]]*$M$12</f>
        <v>3214.7280000000001</v>
      </c>
    </row>
    <row r="138" spans="3:13" x14ac:dyDescent="0.25">
      <c r="C138" t="str">
        <f>IF(COUNTA($E$14:E138)=COUNTA($E$14:E137),"","COD - "&amp;COUNTA($E$14:E138))</f>
        <v>COD - 125</v>
      </c>
      <c r="E138" s="1">
        <v>45407</v>
      </c>
      <c r="F138" t="s">
        <v>15</v>
      </c>
      <c r="G138" t="s">
        <v>29</v>
      </c>
      <c r="H138" t="s">
        <v>19</v>
      </c>
      <c r="I138" s="3">
        <v>220</v>
      </c>
      <c r="J138" s="4">
        <v>28</v>
      </c>
      <c r="K138" s="3" cm="1">
        <f t="array" ref="K138">SUM(TB_INGRESOSYEGRESOS[[#This Row],[Costo]:[Unidades]]*$K$12)</f>
        <v>52.08</v>
      </c>
      <c r="L138" s="3">
        <f t="shared" si="1"/>
        <v>300.08</v>
      </c>
      <c r="M138" s="21">
        <f>TB_INGRESOSYEGRESOS[[#This Row],[Total]]*$M$12</f>
        <v>90.023999999999987</v>
      </c>
    </row>
    <row r="139" spans="3:13" x14ac:dyDescent="0.25">
      <c r="C139" t="str">
        <f>IF(COUNTA($E$14:E139)=COUNTA($E$14:E138),"","COD - "&amp;COUNTA($E$14:E139))</f>
        <v>COD - 126</v>
      </c>
      <c r="E139" s="1">
        <v>45407</v>
      </c>
      <c r="F139" t="s">
        <v>15</v>
      </c>
      <c r="G139" t="s">
        <v>29</v>
      </c>
      <c r="H139" t="s">
        <v>20</v>
      </c>
      <c r="I139" s="3">
        <v>3348</v>
      </c>
      <c r="J139" s="4">
        <v>47</v>
      </c>
      <c r="K139" s="3" cm="1">
        <f t="array" ref="K139">SUM(TB_INGRESOSYEGRESOS[[#This Row],[Costo]:[Unidades]]*$K$12)</f>
        <v>712.94999999999993</v>
      </c>
      <c r="L139" s="3">
        <f t="shared" si="1"/>
        <v>4107.95</v>
      </c>
      <c r="M139" s="21">
        <f>TB_INGRESOSYEGRESOS[[#This Row],[Total]]*$M$12</f>
        <v>1232.385</v>
      </c>
    </row>
    <row r="140" spans="3:13" x14ac:dyDescent="0.25">
      <c r="C140" t="str">
        <f>IF(COUNTA($E$14:E140)=COUNTA($E$14:E139),"","COD - "&amp;COUNTA($E$14:E140))</f>
        <v>COD - 127</v>
      </c>
      <c r="E140" s="1">
        <v>45406</v>
      </c>
      <c r="F140" t="s">
        <v>33</v>
      </c>
      <c r="G140" t="s">
        <v>28</v>
      </c>
      <c r="H140" t="s">
        <v>20</v>
      </c>
      <c r="I140" s="3">
        <v>8269</v>
      </c>
      <c r="J140" s="4">
        <v>18</v>
      </c>
      <c r="K140" s="3" cm="1">
        <f t="array" ref="K140">SUM(TB_INGRESOSYEGRESOS[[#This Row],[Costo]:[Unidades]]*$K$12)</f>
        <v>1740.27</v>
      </c>
      <c r="L140" s="3">
        <f t="shared" si="1"/>
        <v>10027.27</v>
      </c>
      <c r="M140" s="21">
        <f>TB_INGRESOSYEGRESOS[[#This Row],[Total]]*$M$12</f>
        <v>3008.181</v>
      </c>
    </row>
    <row r="141" spans="3:13" x14ac:dyDescent="0.25">
      <c r="C141" t="str">
        <f>IF(COUNTA($E$14:E141)=COUNTA($E$14:E140),"","COD - "&amp;COUNTA($E$14:E141))</f>
        <v>COD - 128</v>
      </c>
      <c r="E141" s="1">
        <v>45406</v>
      </c>
      <c r="F141" t="s">
        <v>16</v>
      </c>
      <c r="G141" t="s">
        <v>29</v>
      </c>
      <c r="H141" t="s">
        <v>19</v>
      </c>
      <c r="I141" s="3">
        <v>5163</v>
      </c>
      <c r="J141" s="4">
        <v>4</v>
      </c>
      <c r="K141" s="3" cm="1">
        <f t="array" ref="K141">SUM(TB_INGRESOSYEGRESOS[[#This Row],[Costo]:[Unidades]]*$K$12)</f>
        <v>1085.07</v>
      </c>
      <c r="L141" s="3">
        <f t="shared" si="1"/>
        <v>6252.07</v>
      </c>
      <c r="M141" s="21">
        <f>TB_INGRESOSYEGRESOS[[#This Row],[Total]]*$M$12</f>
        <v>1875.6209999999999</v>
      </c>
    </row>
    <row r="142" spans="3:13" x14ac:dyDescent="0.25">
      <c r="C142" t="str">
        <f>IF(COUNTA($E$14:E142)=COUNTA($E$14:E141),"","COD - "&amp;COUNTA($E$14:E142))</f>
        <v>COD - 129</v>
      </c>
      <c r="E142" s="1">
        <v>45406</v>
      </c>
      <c r="F142" t="s">
        <v>13</v>
      </c>
      <c r="G142" t="s">
        <v>29</v>
      </c>
      <c r="H142" t="s">
        <v>20</v>
      </c>
      <c r="I142" s="3">
        <v>5537</v>
      </c>
      <c r="J142" s="4">
        <v>28</v>
      </c>
      <c r="K142" s="3" cm="1">
        <f t="array" ref="K142">SUM(TB_INGRESOSYEGRESOS[[#This Row],[Costo]:[Unidades]]*$K$12)</f>
        <v>1168.6500000000001</v>
      </c>
      <c r="L142" s="3">
        <f t="shared" ref="L142:L205" si="2">IF(SUM(I142:K142)=0,"",SUM(I142:K142))</f>
        <v>6733.65</v>
      </c>
      <c r="M142" s="21">
        <f>TB_INGRESOSYEGRESOS[[#This Row],[Total]]*$M$12</f>
        <v>2020.0949999999998</v>
      </c>
    </row>
    <row r="143" spans="3:13" x14ac:dyDescent="0.25">
      <c r="C143" t="str">
        <f>IF(COUNTA($E$14:E143)=COUNTA($E$14:E142),"","COD - "&amp;COUNTA($E$14:E143))</f>
        <v>COD - 130</v>
      </c>
      <c r="E143" s="1">
        <v>45406</v>
      </c>
      <c r="F143" t="s">
        <v>31</v>
      </c>
      <c r="G143" t="s">
        <v>28</v>
      </c>
      <c r="H143" t="s">
        <v>20</v>
      </c>
      <c r="I143" s="3">
        <v>3487</v>
      </c>
      <c r="J143" s="4">
        <v>36</v>
      </c>
      <c r="K143" s="3" cm="1">
        <f t="array" ref="K143">SUM(TB_INGRESOSYEGRESOS[[#This Row],[Costo]:[Unidades]]*$K$12)</f>
        <v>739.82999999999993</v>
      </c>
      <c r="L143" s="3">
        <f t="shared" si="2"/>
        <v>4262.83</v>
      </c>
      <c r="M143" s="21">
        <f>TB_INGRESOSYEGRESOS[[#This Row],[Total]]*$M$12</f>
        <v>1278.8489999999999</v>
      </c>
    </row>
    <row r="144" spans="3:13" x14ac:dyDescent="0.25">
      <c r="C144" t="str">
        <f>IF(COUNTA($E$14:E144)=COUNTA($E$14:E143),"","COD - "&amp;COUNTA($E$14:E144))</f>
        <v>COD - 131</v>
      </c>
      <c r="E144" s="1">
        <v>45406</v>
      </c>
      <c r="F144" t="s">
        <v>16</v>
      </c>
      <c r="G144" t="s">
        <v>29</v>
      </c>
      <c r="H144" t="s">
        <v>19</v>
      </c>
      <c r="I144" s="3">
        <v>8316</v>
      </c>
      <c r="J144" s="4">
        <v>24</v>
      </c>
      <c r="K144" s="3" cm="1">
        <f t="array" ref="K144">SUM(TB_INGRESOSYEGRESOS[[#This Row],[Costo]:[Unidades]]*$K$12)</f>
        <v>1751.3999999999999</v>
      </c>
      <c r="L144" s="3">
        <f t="shared" si="2"/>
        <v>10091.4</v>
      </c>
      <c r="M144" s="21">
        <f>TB_INGRESOSYEGRESOS[[#This Row],[Total]]*$M$12</f>
        <v>3027.4199999999996</v>
      </c>
    </row>
    <row r="145" spans="3:13" x14ac:dyDescent="0.25">
      <c r="C145" t="str">
        <f>IF(COUNTA($E$14:E145)=COUNTA($E$14:E144),"","COD - "&amp;COUNTA($E$14:E145))</f>
        <v>COD - 132</v>
      </c>
      <c r="E145" s="1">
        <v>45406</v>
      </c>
      <c r="F145" t="s">
        <v>15</v>
      </c>
      <c r="G145" t="s">
        <v>29</v>
      </c>
      <c r="H145" t="s">
        <v>20</v>
      </c>
      <c r="I145" s="3">
        <v>6356</v>
      </c>
      <c r="J145" s="4">
        <v>14</v>
      </c>
      <c r="K145" s="3" cm="1">
        <f t="array" ref="K145">SUM(TB_INGRESOSYEGRESOS[[#This Row],[Costo]:[Unidades]]*$K$12)</f>
        <v>1337.7</v>
      </c>
      <c r="L145" s="3">
        <f t="shared" si="2"/>
        <v>7707.7</v>
      </c>
      <c r="M145" s="21">
        <f>TB_INGRESOSYEGRESOS[[#This Row],[Total]]*$M$12</f>
        <v>2312.31</v>
      </c>
    </row>
    <row r="146" spans="3:13" x14ac:dyDescent="0.25">
      <c r="C146" t="str">
        <f>IF(COUNTA($E$14:E146)=COUNTA($E$14:E145),"","COD - "&amp;COUNTA($E$14:E146))</f>
        <v>COD - 133</v>
      </c>
      <c r="E146" s="1">
        <v>45404</v>
      </c>
      <c r="F146" t="s">
        <v>34</v>
      </c>
      <c r="G146" t="s">
        <v>28</v>
      </c>
      <c r="H146" t="s">
        <v>21</v>
      </c>
      <c r="I146" s="3">
        <v>7757</v>
      </c>
      <c r="J146" s="4">
        <v>2</v>
      </c>
      <c r="K146" s="3" cm="1">
        <f t="array" ref="K146">SUM(TB_INGRESOSYEGRESOS[[#This Row],[Costo]:[Unidades]]*$K$12)</f>
        <v>1629.39</v>
      </c>
      <c r="L146" s="3">
        <f t="shared" si="2"/>
        <v>9388.39</v>
      </c>
      <c r="M146" s="21">
        <f>TB_INGRESOSYEGRESOS[[#This Row],[Total]]*$M$12</f>
        <v>2816.5169999999998</v>
      </c>
    </row>
    <row r="147" spans="3:13" x14ac:dyDescent="0.25">
      <c r="C147" t="str">
        <f>IF(COUNTA($E$14:E147)=COUNTA($E$14:E146),"","COD - "&amp;COUNTA($E$14:E147))</f>
        <v>COD - 134</v>
      </c>
      <c r="E147" s="1">
        <v>45404</v>
      </c>
      <c r="F147" t="s">
        <v>32</v>
      </c>
      <c r="G147" t="s">
        <v>28</v>
      </c>
      <c r="H147" t="s">
        <v>21</v>
      </c>
      <c r="I147" s="3">
        <v>4301</v>
      </c>
      <c r="J147" s="4">
        <v>16</v>
      </c>
      <c r="K147" s="3" cm="1">
        <f t="array" ref="K147">SUM(TB_INGRESOSYEGRESOS[[#This Row],[Costo]:[Unidades]]*$K$12)</f>
        <v>906.56999999999994</v>
      </c>
      <c r="L147" s="3">
        <f t="shared" si="2"/>
        <v>5223.57</v>
      </c>
      <c r="M147" s="21">
        <f>TB_INGRESOSYEGRESOS[[#This Row],[Total]]*$M$12</f>
        <v>1567.0709999999999</v>
      </c>
    </row>
    <row r="148" spans="3:13" x14ac:dyDescent="0.25">
      <c r="C148" t="str">
        <f>IF(COUNTA($E$14:E148)=COUNTA($E$14:E147),"","COD - "&amp;COUNTA($E$14:E148))</f>
        <v>COD - 135</v>
      </c>
      <c r="E148" s="1">
        <v>45404</v>
      </c>
      <c r="F148" t="s">
        <v>31</v>
      </c>
      <c r="G148" t="s">
        <v>28</v>
      </c>
      <c r="H148" t="s">
        <v>21</v>
      </c>
      <c r="I148" s="3">
        <v>2446</v>
      </c>
      <c r="J148" s="4">
        <v>39</v>
      </c>
      <c r="K148" s="3" cm="1">
        <f t="array" ref="K148">SUM(TB_INGRESOSYEGRESOS[[#This Row],[Costo]:[Unidades]]*$K$12)</f>
        <v>521.85</v>
      </c>
      <c r="L148" s="3">
        <f t="shared" si="2"/>
        <v>3006.85</v>
      </c>
      <c r="M148" s="21">
        <f>TB_INGRESOSYEGRESOS[[#This Row],[Total]]*$M$12</f>
        <v>902.05499999999995</v>
      </c>
    </row>
    <row r="149" spans="3:13" x14ac:dyDescent="0.25">
      <c r="C149" t="str">
        <f>IF(COUNTA($E$14:E149)=COUNTA($E$14:E148),"","COD - "&amp;COUNTA($E$14:E149))</f>
        <v>COD - 136</v>
      </c>
      <c r="E149" s="1">
        <v>45404</v>
      </c>
      <c r="F149" t="s">
        <v>16</v>
      </c>
      <c r="G149" t="s">
        <v>29</v>
      </c>
      <c r="H149" t="s">
        <v>21</v>
      </c>
      <c r="I149" s="3">
        <v>6339</v>
      </c>
      <c r="J149" s="4">
        <v>26</v>
      </c>
      <c r="K149" s="3" cm="1">
        <f t="array" ref="K149">SUM(TB_INGRESOSYEGRESOS[[#This Row],[Costo]:[Unidades]]*$K$12)</f>
        <v>1336.65</v>
      </c>
      <c r="L149" s="3">
        <f t="shared" si="2"/>
        <v>7701.65</v>
      </c>
      <c r="M149" s="21">
        <f>TB_INGRESOSYEGRESOS[[#This Row],[Total]]*$M$12</f>
        <v>2310.4949999999999</v>
      </c>
    </row>
    <row r="150" spans="3:13" x14ac:dyDescent="0.25">
      <c r="C150" t="str">
        <f>IF(COUNTA($E$14:E150)=COUNTA($E$14:E149),"","COD - "&amp;COUNTA($E$14:E150))</f>
        <v>COD - 137</v>
      </c>
      <c r="E150" s="1">
        <v>45403</v>
      </c>
      <c r="F150" t="s">
        <v>15</v>
      </c>
      <c r="G150" t="s">
        <v>29</v>
      </c>
      <c r="H150" t="s">
        <v>21</v>
      </c>
      <c r="I150" s="3">
        <v>2661</v>
      </c>
      <c r="J150" s="4">
        <v>23</v>
      </c>
      <c r="K150" s="3" cm="1">
        <f t="array" ref="K150">SUM(TB_INGRESOSYEGRESOS[[#This Row],[Costo]:[Unidades]]*$K$12)</f>
        <v>563.64</v>
      </c>
      <c r="L150" s="3">
        <f t="shared" si="2"/>
        <v>3247.64</v>
      </c>
      <c r="M150" s="21">
        <f>TB_INGRESOSYEGRESOS[[#This Row],[Total]]*$M$12</f>
        <v>974.29199999999992</v>
      </c>
    </row>
    <row r="151" spans="3:13" x14ac:dyDescent="0.25">
      <c r="C151" t="str">
        <f>IF(COUNTA($E$14:E151)=COUNTA($E$14:E150),"","COD - "&amp;COUNTA($E$14:E151))</f>
        <v>COD - 138</v>
      </c>
      <c r="E151" s="1">
        <v>45403</v>
      </c>
      <c r="F151" t="s">
        <v>13</v>
      </c>
      <c r="G151" t="s">
        <v>29</v>
      </c>
      <c r="H151" t="s">
        <v>20</v>
      </c>
      <c r="I151" s="3">
        <v>4060</v>
      </c>
      <c r="J151" s="4">
        <v>46</v>
      </c>
      <c r="K151" s="3" cm="1">
        <f t="array" ref="K151">SUM(TB_INGRESOSYEGRESOS[[#This Row],[Costo]:[Unidades]]*$K$12)</f>
        <v>862.26</v>
      </c>
      <c r="L151" s="3">
        <f t="shared" si="2"/>
        <v>4968.26</v>
      </c>
      <c r="M151" s="21">
        <f>TB_INGRESOSYEGRESOS[[#This Row],[Total]]*$M$12</f>
        <v>1490.4780000000001</v>
      </c>
    </row>
    <row r="152" spans="3:13" x14ac:dyDescent="0.25">
      <c r="C152" t="str">
        <f>IF(COUNTA($E$14:E152)=COUNTA($E$14:E151),"","COD - "&amp;COUNTA($E$14:E152))</f>
        <v>COD - 139</v>
      </c>
      <c r="E152" s="1">
        <v>45402</v>
      </c>
      <c r="F152" t="s">
        <v>35</v>
      </c>
      <c r="G152" t="s">
        <v>28</v>
      </c>
      <c r="H152" t="s">
        <v>20</v>
      </c>
      <c r="I152" s="3">
        <v>3982</v>
      </c>
      <c r="J152" s="4">
        <v>20</v>
      </c>
      <c r="K152" s="3" cm="1">
        <f t="array" ref="K152">SUM(TB_INGRESOSYEGRESOS[[#This Row],[Costo]:[Unidades]]*$K$12)</f>
        <v>840.42</v>
      </c>
      <c r="L152" s="3">
        <f t="shared" si="2"/>
        <v>4842.42</v>
      </c>
      <c r="M152" s="21">
        <f>TB_INGRESOSYEGRESOS[[#This Row],[Total]]*$M$12</f>
        <v>1452.7259999999999</v>
      </c>
    </row>
    <row r="153" spans="3:13" x14ac:dyDescent="0.25">
      <c r="C153" t="str">
        <f>IF(COUNTA($E$14:E153)=COUNTA($E$14:E152),"","COD - "&amp;COUNTA($E$14:E153))</f>
        <v>COD - 140</v>
      </c>
      <c r="E153" s="1">
        <v>45402</v>
      </c>
      <c r="F153" t="s">
        <v>13</v>
      </c>
      <c r="G153" t="s">
        <v>29</v>
      </c>
      <c r="H153" t="s">
        <v>20</v>
      </c>
      <c r="I153" s="3">
        <v>734</v>
      </c>
      <c r="J153" s="4">
        <v>15</v>
      </c>
      <c r="K153" s="3" cm="1">
        <f t="array" ref="K153">SUM(TB_INGRESOSYEGRESOS[[#This Row],[Costo]:[Unidades]]*$K$12)</f>
        <v>157.29</v>
      </c>
      <c r="L153" s="3">
        <f t="shared" si="2"/>
        <v>906.29</v>
      </c>
      <c r="M153" s="21">
        <f>TB_INGRESOSYEGRESOS[[#This Row],[Total]]*$M$12</f>
        <v>271.887</v>
      </c>
    </row>
    <row r="154" spans="3:13" x14ac:dyDescent="0.25">
      <c r="C154" t="str">
        <f>IF(COUNTA($E$14:E154)=COUNTA($E$14:E153),"","COD - "&amp;COUNTA($E$14:E154))</f>
        <v>COD - 141</v>
      </c>
      <c r="E154" s="1">
        <v>45402</v>
      </c>
      <c r="F154" t="s">
        <v>13</v>
      </c>
      <c r="G154" t="s">
        <v>29</v>
      </c>
      <c r="H154" t="s">
        <v>20</v>
      </c>
      <c r="I154" s="3">
        <v>7894</v>
      </c>
      <c r="J154" s="4">
        <v>37</v>
      </c>
      <c r="K154" s="3" cm="1">
        <f t="array" ref="K154">SUM(TB_INGRESOSYEGRESOS[[#This Row],[Costo]:[Unidades]]*$K$12)</f>
        <v>1665.51</v>
      </c>
      <c r="L154" s="3">
        <f t="shared" si="2"/>
        <v>9596.51</v>
      </c>
      <c r="M154" s="21">
        <f>TB_INGRESOSYEGRESOS[[#This Row],[Total]]*$M$12</f>
        <v>2878.953</v>
      </c>
    </row>
    <row r="155" spans="3:13" x14ac:dyDescent="0.25">
      <c r="C155" t="str">
        <f>IF(COUNTA($E$14:E155)=COUNTA($E$14:E154),"","COD - "&amp;COUNTA($E$14:E155))</f>
        <v>COD - 142</v>
      </c>
      <c r="E155" s="1">
        <v>45402</v>
      </c>
      <c r="F155" t="s">
        <v>31</v>
      </c>
      <c r="G155" t="s">
        <v>28</v>
      </c>
      <c r="H155" t="s">
        <v>20</v>
      </c>
      <c r="I155" s="3">
        <v>9650</v>
      </c>
      <c r="J155" s="4">
        <v>18</v>
      </c>
      <c r="K155" s="3" cm="1">
        <f t="array" ref="K155">SUM(TB_INGRESOSYEGRESOS[[#This Row],[Costo]:[Unidades]]*$K$12)</f>
        <v>2030.28</v>
      </c>
      <c r="L155" s="3">
        <f t="shared" si="2"/>
        <v>11698.28</v>
      </c>
      <c r="M155" s="21">
        <f>TB_INGRESOSYEGRESOS[[#This Row],[Total]]*$M$12</f>
        <v>3509.4839999999999</v>
      </c>
    </row>
    <row r="156" spans="3:13" x14ac:dyDescent="0.25">
      <c r="C156" t="str">
        <f>IF(COUNTA($E$14:E156)=COUNTA($E$14:E155),"","COD - "&amp;COUNTA($E$14:E156))</f>
        <v>COD - 143</v>
      </c>
      <c r="E156" s="1">
        <v>45401</v>
      </c>
      <c r="F156" t="s">
        <v>31</v>
      </c>
      <c r="G156" t="s">
        <v>28</v>
      </c>
      <c r="H156" t="s">
        <v>19</v>
      </c>
      <c r="I156" s="3">
        <v>9786</v>
      </c>
      <c r="J156" s="4">
        <v>23</v>
      </c>
      <c r="K156" s="3" cm="1">
        <f t="array" ref="K156">SUM(TB_INGRESOSYEGRESOS[[#This Row],[Costo]:[Unidades]]*$K$12)</f>
        <v>2059.89</v>
      </c>
      <c r="L156" s="3">
        <f t="shared" si="2"/>
        <v>11868.89</v>
      </c>
      <c r="M156" s="21">
        <f>TB_INGRESOSYEGRESOS[[#This Row],[Total]]*$M$12</f>
        <v>3560.6669999999999</v>
      </c>
    </row>
    <row r="157" spans="3:13" x14ac:dyDescent="0.25">
      <c r="C157" t="str">
        <f>IF(COUNTA($E$14:E157)=COUNTA($E$14:E156),"","COD - "&amp;COUNTA($E$14:E157))</f>
        <v>COD - 144</v>
      </c>
      <c r="E157" s="1">
        <v>45401</v>
      </c>
      <c r="F157" t="s">
        <v>31</v>
      </c>
      <c r="G157" t="s">
        <v>28</v>
      </c>
      <c r="H157" t="s">
        <v>20</v>
      </c>
      <c r="I157" s="3">
        <v>7701</v>
      </c>
      <c r="J157" s="4">
        <v>32</v>
      </c>
      <c r="K157" s="3" cm="1">
        <f t="array" ref="K157">SUM(TB_INGRESOSYEGRESOS[[#This Row],[Costo]:[Unidades]]*$K$12)</f>
        <v>1623.93</v>
      </c>
      <c r="L157" s="3">
        <f t="shared" si="2"/>
        <v>9356.93</v>
      </c>
      <c r="M157" s="21">
        <f>TB_INGRESOSYEGRESOS[[#This Row],[Total]]*$M$12</f>
        <v>2807.0790000000002</v>
      </c>
    </row>
    <row r="158" spans="3:13" x14ac:dyDescent="0.25">
      <c r="C158" t="str">
        <f>IF(COUNTA($E$14:E158)=COUNTA($E$14:E157),"","COD - "&amp;COUNTA($E$14:E158))</f>
        <v>COD - 145</v>
      </c>
      <c r="E158" s="1">
        <v>45401</v>
      </c>
      <c r="F158" t="s">
        <v>35</v>
      </c>
      <c r="G158" t="s">
        <v>28</v>
      </c>
      <c r="H158" t="s">
        <v>20</v>
      </c>
      <c r="I158" s="3">
        <v>2503</v>
      </c>
      <c r="J158" s="4">
        <v>5</v>
      </c>
      <c r="K158" s="3" cm="1">
        <f t="array" ref="K158">SUM(TB_INGRESOSYEGRESOS[[#This Row],[Costo]:[Unidades]]*$K$12)</f>
        <v>526.67999999999995</v>
      </c>
      <c r="L158" s="3">
        <f t="shared" si="2"/>
        <v>3034.68</v>
      </c>
      <c r="M158" s="21">
        <f>TB_INGRESOSYEGRESOS[[#This Row],[Total]]*$M$12</f>
        <v>910.40399999999988</v>
      </c>
    </row>
    <row r="159" spans="3:13" x14ac:dyDescent="0.25">
      <c r="C159" t="str">
        <f>IF(COUNTA($E$14:E159)=COUNTA($E$14:E158),"","COD - "&amp;COUNTA($E$14:E159))</f>
        <v>COD - 146</v>
      </c>
      <c r="E159" s="1">
        <v>45400</v>
      </c>
      <c r="F159" t="s">
        <v>31</v>
      </c>
      <c r="G159" t="s">
        <v>28</v>
      </c>
      <c r="H159" t="s">
        <v>20</v>
      </c>
      <c r="I159" s="3">
        <v>3625</v>
      </c>
      <c r="J159" s="4">
        <v>4</v>
      </c>
      <c r="K159" s="3" cm="1">
        <f t="array" ref="K159">SUM(TB_INGRESOSYEGRESOS[[#This Row],[Costo]:[Unidades]]*$K$12)</f>
        <v>762.09</v>
      </c>
      <c r="L159" s="3">
        <f t="shared" si="2"/>
        <v>4391.09</v>
      </c>
      <c r="M159" s="21">
        <f>TB_INGRESOSYEGRESOS[[#This Row],[Total]]*$M$12</f>
        <v>1317.327</v>
      </c>
    </row>
    <row r="160" spans="3:13" x14ac:dyDescent="0.25">
      <c r="C160" t="str">
        <f>IF(COUNTA($E$14:E160)=COUNTA($E$14:E159),"","COD - "&amp;COUNTA($E$14:E160))</f>
        <v>COD - 147</v>
      </c>
      <c r="E160" s="1">
        <v>45400</v>
      </c>
      <c r="F160" t="s">
        <v>31</v>
      </c>
      <c r="G160" t="s">
        <v>28</v>
      </c>
      <c r="H160" t="s">
        <v>21</v>
      </c>
      <c r="I160" s="3">
        <v>7690</v>
      </c>
      <c r="J160" s="4">
        <v>1</v>
      </c>
      <c r="K160" s="3" cm="1">
        <f t="array" ref="K160">SUM(TB_INGRESOSYEGRESOS[[#This Row],[Costo]:[Unidades]]*$K$12)</f>
        <v>1615.11</v>
      </c>
      <c r="L160" s="3">
        <f t="shared" si="2"/>
        <v>9306.11</v>
      </c>
      <c r="M160" s="21">
        <f>TB_INGRESOSYEGRESOS[[#This Row],[Total]]*$M$12</f>
        <v>2791.8330000000001</v>
      </c>
    </row>
    <row r="161" spans="3:13" x14ac:dyDescent="0.25">
      <c r="C161" t="str">
        <f>IF(COUNTA($E$14:E161)=COUNTA($E$14:E160),"","COD - "&amp;COUNTA($E$14:E161))</f>
        <v>COD - 148</v>
      </c>
      <c r="E161" s="1">
        <v>45400</v>
      </c>
      <c r="F161" t="s">
        <v>32</v>
      </c>
      <c r="G161" t="s">
        <v>28</v>
      </c>
      <c r="H161" t="s">
        <v>20</v>
      </c>
      <c r="I161" s="3">
        <v>9373</v>
      </c>
      <c r="J161" s="4">
        <v>4</v>
      </c>
      <c r="K161" s="3" cm="1">
        <f t="array" ref="K161">SUM(TB_INGRESOSYEGRESOS[[#This Row],[Costo]:[Unidades]]*$K$12)</f>
        <v>1969.1699999999998</v>
      </c>
      <c r="L161" s="3">
        <f t="shared" si="2"/>
        <v>11346.17</v>
      </c>
      <c r="M161" s="21">
        <f>TB_INGRESOSYEGRESOS[[#This Row],[Total]]*$M$12</f>
        <v>3403.8510000000001</v>
      </c>
    </row>
    <row r="162" spans="3:13" x14ac:dyDescent="0.25">
      <c r="C162" t="str">
        <f>IF(COUNTA($E$14:E162)=COUNTA($E$14:E161),"","COD - "&amp;COUNTA($E$14:E162))</f>
        <v>COD - 149</v>
      </c>
      <c r="E162" s="1">
        <v>45399</v>
      </c>
      <c r="F162" t="s">
        <v>32</v>
      </c>
      <c r="G162" t="s">
        <v>28</v>
      </c>
      <c r="H162" t="s">
        <v>19</v>
      </c>
      <c r="I162" s="3">
        <v>7339</v>
      </c>
      <c r="J162" s="4">
        <v>3</v>
      </c>
      <c r="K162" s="3" cm="1">
        <f t="array" ref="K162">SUM(TB_INGRESOSYEGRESOS[[#This Row],[Costo]:[Unidades]]*$K$12)</f>
        <v>1541.8200000000002</v>
      </c>
      <c r="L162" s="3">
        <f t="shared" si="2"/>
        <v>8883.82</v>
      </c>
      <c r="M162" s="21">
        <f>TB_INGRESOSYEGRESOS[[#This Row],[Total]]*$M$12</f>
        <v>2665.1459999999997</v>
      </c>
    </row>
    <row r="163" spans="3:13" x14ac:dyDescent="0.25">
      <c r="C163" t="str">
        <f>IF(COUNTA($E$14:E163)=COUNTA($E$14:E162),"","COD - "&amp;COUNTA($E$14:E163))</f>
        <v>COD - 150</v>
      </c>
      <c r="E163" s="1">
        <v>45399</v>
      </c>
      <c r="F163" t="s">
        <v>16</v>
      </c>
      <c r="G163" t="s">
        <v>29</v>
      </c>
      <c r="H163" t="s">
        <v>20</v>
      </c>
      <c r="I163" s="3">
        <v>8532</v>
      </c>
      <c r="J163" s="4">
        <v>5</v>
      </c>
      <c r="K163" s="3" cm="1">
        <f t="array" ref="K163">SUM(TB_INGRESOSYEGRESOS[[#This Row],[Costo]:[Unidades]]*$K$12)</f>
        <v>1792.77</v>
      </c>
      <c r="L163" s="3">
        <f t="shared" si="2"/>
        <v>10329.77</v>
      </c>
      <c r="M163" s="21">
        <f>TB_INGRESOSYEGRESOS[[#This Row],[Total]]*$M$12</f>
        <v>3098.931</v>
      </c>
    </row>
    <row r="164" spans="3:13" x14ac:dyDescent="0.25">
      <c r="C164" t="str">
        <f>IF(COUNTA($E$14:E164)=COUNTA($E$14:E163),"","COD - "&amp;COUNTA($E$14:E164))</f>
        <v>COD - 151</v>
      </c>
      <c r="E164" s="1">
        <v>45399</v>
      </c>
      <c r="F164" t="s">
        <v>31</v>
      </c>
      <c r="G164" t="s">
        <v>28</v>
      </c>
      <c r="H164" t="s">
        <v>19</v>
      </c>
      <c r="I164" s="3">
        <v>7164</v>
      </c>
      <c r="J164" s="4">
        <v>46</v>
      </c>
      <c r="K164" s="3" cm="1">
        <f t="array" ref="K164">SUM(TB_INGRESOSYEGRESOS[[#This Row],[Costo]:[Unidades]]*$K$12)</f>
        <v>1514.1000000000001</v>
      </c>
      <c r="L164" s="3">
        <f t="shared" si="2"/>
        <v>8724.1</v>
      </c>
      <c r="M164" s="21">
        <f>TB_INGRESOSYEGRESOS[[#This Row],[Total]]*$M$12</f>
        <v>2617.23</v>
      </c>
    </row>
    <row r="165" spans="3:13" x14ac:dyDescent="0.25">
      <c r="C165" t="str">
        <f>IF(COUNTA($E$14:E165)=COUNTA($E$14:E164),"","COD - "&amp;COUNTA($E$14:E165))</f>
        <v>COD - 152</v>
      </c>
      <c r="E165" s="1">
        <v>45398</v>
      </c>
      <c r="F165" t="s">
        <v>35</v>
      </c>
      <c r="G165" t="s">
        <v>28</v>
      </c>
      <c r="H165" t="s">
        <v>20</v>
      </c>
      <c r="I165" s="3">
        <v>315</v>
      </c>
      <c r="J165" s="4">
        <v>3</v>
      </c>
      <c r="K165" s="3" cm="1">
        <f t="array" ref="K165">SUM(TB_INGRESOSYEGRESOS[[#This Row],[Costo]:[Unidades]]*$K$12)</f>
        <v>66.779999999999987</v>
      </c>
      <c r="L165" s="3">
        <f t="shared" si="2"/>
        <v>384.78</v>
      </c>
      <c r="M165" s="21">
        <f>TB_INGRESOSYEGRESOS[[#This Row],[Total]]*$M$12</f>
        <v>115.43399999999998</v>
      </c>
    </row>
    <row r="166" spans="3:13" x14ac:dyDescent="0.25">
      <c r="C166" t="str">
        <f>IF(COUNTA($E$14:E166)=COUNTA($E$14:E165),"","COD - "&amp;COUNTA($E$14:E166))</f>
        <v>COD - 153</v>
      </c>
      <c r="E166" s="1">
        <v>45398</v>
      </c>
      <c r="F166" t="s">
        <v>16</v>
      </c>
      <c r="G166" t="s">
        <v>29</v>
      </c>
      <c r="H166" t="s">
        <v>20</v>
      </c>
      <c r="I166" s="3">
        <v>5893</v>
      </c>
      <c r="J166" s="4">
        <v>6</v>
      </c>
      <c r="K166" s="3" cm="1">
        <f t="array" ref="K166">SUM(TB_INGRESOSYEGRESOS[[#This Row],[Costo]:[Unidades]]*$K$12)</f>
        <v>1238.79</v>
      </c>
      <c r="L166" s="3">
        <f t="shared" si="2"/>
        <v>7137.79</v>
      </c>
      <c r="M166" s="21">
        <f>TB_INGRESOSYEGRESOS[[#This Row],[Total]]*$M$12</f>
        <v>2141.337</v>
      </c>
    </row>
    <row r="167" spans="3:13" x14ac:dyDescent="0.25">
      <c r="C167" t="str">
        <f>IF(COUNTA($E$14:E167)=COUNTA($E$14:E166),"","COD - "&amp;COUNTA($E$14:E167))</f>
        <v>COD - 154</v>
      </c>
      <c r="E167" s="1">
        <v>45398</v>
      </c>
      <c r="F167" t="s">
        <v>34</v>
      </c>
      <c r="G167" t="s">
        <v>28</v>
      </c>
      <c r="H167" t="s">
        <v>20</v>
      </c>
      <c r="I167" s="3">
        <v>1796</v>
      </c>
      <c r="J167" s="4">
        <v>15</v>
      </c>
      <c r="K167" s="3" cm="1">
        <f t="array" ref="K167">SUM(TB_INGRESOSYEGRESOS[[#This Row],[Costo]:[Unidades]]*$K$12)</f>
        <v>380.30999999999995</v>
      </c>
      <c r="L167" s="3">
        <f t="shared" si="2"/>
        <v>2191.31</v>
      </c>
      <c r="M167" s="21">
        <f>TB_INGRESOSYEGRESOS[[#This Row],[Total]]*$M$12</f>
        <v>657.39299999999992</v>
      </c>
    </row>
    <row r="168" spans="3:13" x14ac:dyDescent="0.25">
      <c r="C168" t="str">
        <f>IF(COUNTA($E$14:E168)=COUNTA($E$14:E167),"","COD - "&amp;COUNTA($E$14:E168))</f>
        <v>COD - 155</v>
      </c>
      <c r="E168" s="1">
        <v>45398</v>
      </c>
      <c r="F168" t="s">
        <v>31</v>
      </c>
      <c r="G168" t="s">
        <v>28</v>
      </c>
      <c r="H168" t="s">
        <v>20</v>
      </c>
      <c r="I168" s="3">
        <v>4981</v>
      </c>
      <c r="J168" s="4">
        <v>2</v>
      </c>
      <c r="K168" s="3" cm="1">
        <f t="array" ref="K168">SUM(TB_INGRESOSYEGRESOS[[#This Row],[Costo]:[Unidades]]*$K$12)</f>
        <v>1046.43</v>
      </c>
      <c r="L168" s="3">
        <f t="shared" si="2"/>
        <v>6029.43</v>
      </c>
      <c r="M168" s="21">
        <f>TB_INGRESOSYEGRESOS[[#This Row],[Total]]*$M$12</f>
        <v>1808.829</v>
      </c>
    </row>
    <row r="169" spans="3:13" x14ac:dyDescent="0.25">
      <c r="C169" t="str">
        <f>IF(COUNTA($E$14:E169)=COUNTA($E$14:E168),"","COD - "&amp;COUNTA($E$14:E169))</f>
        <v>COD - 156</v>
      </c>
      <c r="E169" s="1">
        <v>45397</v>
      </c>
      <c r="F169" t="s">
        <v>16</v>
      </c>
      <c r="G169" t="s">
        <v>29</v>
      </c>
      <c r="H169" t="s">
        <v>20</v>
      </c>
      <c r="I169" s="3">
        <v>8938</v>
      </c>
      <c r="J169" s="4">
        <v>35</v>
      </c>
      <c r="K169" s="3" cm="1">
        <f t="array" ref="K169">SUM(TB_INGRESOSYEGRESOS[[#This Row],[Costo]:[Unidades]]*$K$12)</f>
        <v>1884.33</v>
      </c>
      <c r="L169" s="3">
        <f t="shared" si="2"/>
        <v>10857.33</v>
      </c>
      <c r="M169" s="21">
        <f>TB_INGRESOSYEGRESOS[[#This Row],[Total]]*$M$12</f>
        <v>3257.1990000000001</v>
      </c>
    </row>
    <row r="170" spans="3:13" x14ac:dyDescent="0.25">
      <c r="C170" t="str">
        <f>IF(COUNTA($E$14:E170)=COUNTA($E$14:E169),"","COD - "&amp;COUNTA($E$14:E170))</f>
        <v>COD - 157</v>
      </c>
      <c r="E170" s="1">
        <v>45397</v>
      </c>
      <c r="F170" t="s">
        <v>31</v>
      </c>
      <c r="G170" t="s">
        <v>28</v>
      </c>
      <c r="H170" t="s">
        <v>19</v>
      </c>
      <c r="I170" s="3">
        <v>9582</v>
      </c>
      <c r="J170" s="4">
        <v>8</v>
      </c>
      <c r="K170" s="3" cm="1">
        <f t="array" ref="K170">SUM(TB_INGRESOSYEGRESOS[[#This Row],[Costo]:[Unidades]]*$K$12)</f>
        <v>2013.9</v>
      </c>
      <c r="L170" s="3">
        <f t="shared" si="2"/>
        <v>11603.9</v>
      </c>
      <c r="M170" s="21">
        <f>TB_INGRESOSYEGRESOS[[#This Row],[Total]]*$M$12</f>
        <v>3481.1699999999996</v>
      </c>
    </row>
    <row r="171" spans="3:13" x14ac:dyDescent="0.25">
      <c r="C171" t="str">
        <f>IF(COUNTA($E$14:E171)=COUNTA($E$14:E170),"","COD - "&amp;COUNTA($E$14:E171))</f>
        <v>COD - 158</v>
      </c>
      <c r="E171" s="1">
        <v>45397</v>
      </c>
      <c r="F171" t="s">
        <v>14</v>
      </c>
      <c r="G171" t="s">
        <v>29</v>
      </c>
      <c r="H171" t="s">
        <v>20</v>
      </c>
      <c r="I171" s="3">
        <v>5007</v>
      </c>
      <c r="J171" s="4">
        <v>49</v>
      </c>
      <c r="K171" s="3" cm="1">
        <f t="array" ref="K171">SUM(TB_INGRESOSYEGRESOS[[#This Row],[Costo]:[Unidades]]*$K$12)</f>
        <v>1061.76</v>
      </c>
      <c r="L171" s="3">
        <f t="shared" si="2"/>
        <v>6117.76</v>
      </c>
      <c r="M171" s="21">
        <f>TB_INGRESOSYEGRESOS[[#This Row],[Total]]*$M$12</f>
        <v>1835.328</v>
      </c>
    </row>
    <row r="172" spans="3:13" x14ac:dyDescent="0.25">
      <c r="C172" t="str">
        <f>IF(COUNTA($E$14:E172)=COUNTA($E$14:E171),"","COD - "&amp;COUNTA($E$14:E172))</f>
        <v>COD - 159</v>
      </c>
      <c r="E172" s="1">
        <v>45397</v>
      </c>
      <c r="F172" t="s">
        <v>16</v>
      </c>
      <c r="G172" t="s">
        <v>29</v>
      </c>
      <c r="H172" t="s">
        <v>19</v>
      </c>
      <c r="I172" s="3">
        <v>9187</v>
      </c>
      <c r="J172" s="4">
        <v>6</v>
      </c>
      <c r="K172" s="3" cm="1">
        <f t="array" ref="K172">SUM(TB_INGRESOSYEGRESOS[[#This Row],[Costo]:[Unidades]]*$K$12)</f>
        <v>1930.53</v>
      </c>
      <c r="L172" s="3">
        <f t="shared" si="2"/>
        <v>11123.53</v>
      </c>
      <c r="M172" s="21">
        <f>TB_INGRESOSYEGRESOS[[#This Row],[Total]]*$M$12</f>
        <v>3337.0590000000002</v>
      </c>
    </row>
    <row r="173" spans="3:13" x14ac:dyDescent="0.25">
      <c r="C173" t="str">
        <f>IF(COUNTA($E$14:E173)=COUNTA($E$14:E172),"","COD - "&amp;COUNTA($E$14:E173))</f>
        <v>COD - 160</v>
      </c>
      <c r="E173" s="1">
        <v>45396</v>
      </c>
      <c r="F173" t="s">
        <v>31</v>
      </c>
      <c r="G173" t="s">
        <v>28</v>
      </c>
      <c r="H173" t="s">
        <v>19</v>
      </c>
      <c r="I173" s="3">
        <v>3962</v>
      </c>
      <c r="J173" s="4">
        <v>44</v>
      </c>
      <c r="K173" s="3" cm="1">
        <f t="array" ref="K173">SUM(TB_INGRESOSYEGRESOS[[#This Row],[Costo]:[Unidades]]*$K$12)</f>
        <v>841.26</v>
      </c>
      <c r="L173" s="3">
        <f t="shared" si="2"/>
        <v>4847.26</v>
      </c>
      <c r="M173" s="21">
        <f>TB_INGRESOSYEGRESOS[[#This Row],[Total]]*$M$12</f>
        <v>1454.1780000000001</v>
      </c>
    </row>
    <row r="174" spans="3:13" x14ac:dyDescent="0.25">
      <c r="C174" t="str">
        <f>IF(COUNTA($E$14:E174)=COUNTA($E$14:E173),"","COD - "&amp;COUNTA($E$14:E174))</f>
        <v>COD - 161</v>
      </c>
      <c r="E174" s="1">
        <v>45396</v>
      </c>
      <c r="F174" t="s">
        <v>34</v>
      </c>
      <c r="G174" t="s">
        <v>28</v>
      </c>
      <c r="H174" t="s">
        <v>19</v>
      </c>
      <c r="I174" s="3">
        <v>9830</v>
      </c>
      <c r="J174" s="4">
        <v>6</v>
      </c>
      <c r="K174" s="3" cm="1">
        <f t="array" ref="K174">SUM(TB_INGRESOSYEGRESOS[[#This Row],[Costo]:[Unidades]]*$K$12)</f>
        <v>2065.56</v>
      </c>
      <c r="L174" s="3">
        <f t="shared" si="2"/>
        <v>11901.56</v>
      </c>
      <c r="M174" s="21">
        <f>TB_INGRESOSYEGRESOS[[#This Row],[Total]]*$M$12</f>
        <v>3570.4679999999998</v>
      </c>
    </row>
    <row r="175" spans="3:13" x14ac:dyDescent="0.25">
      <c r="C175" t="str">
        <f>IF(COUNTA($E$14:E175)=COUNTA($E$14:E174),"","COD - "&amp;COUNTA($E$14:E175))</f>
        <v>COD - 162</v>
      </c>
      <c r="E175" s="1">
        <v>45396</v>
      </c>
      <c r="F175" t="s">
        <v>13</v>
      </c>
      <c r="G175" t="s">
        <v>29</v>
      </c>
      <c r="H175" t="s">
        <v>20</v>
      </c>
      <c r="I175" s="3">
        <v>346</v>
      </c>
      <c r="J175" s="4">
        <v>1</v>
      </c>
      <c r="K175" s="3" cm="1">
        <f t="array" ref="K175">SUM(TB_INGRESOSYEGRESOS[[#This Row],[Costo]:[Unidades]]*$K$12)</f>
        <v>72.86999999999999</v>
      </c>
      <c r="L175" s="3">
        <f t="shared" si="2"/>
        <v>419.87</v>
      </c>
      <c r="M175" s="21">
        <f>TB_INGRESOSYEGRESOS[[#This Row],[Total]]*$M$12</f>
        <v>125.961</v>
      </c>
    </row>
    <row r="176" spans="3:13" x14ac:dyDescent="0.25">
      <c r="C176" t="str">
        <f>IF(COUNTA($E$14:E176)=COUNTA($E$14:E175),"","COD - "&amp;COUNTA($E$14:E176))</f>
        <v>COD - 163</v>
      </c>
      <c r="E176" s="1">
        <v>45395</v>
      </c>
      <c r="F176" t="s">
        <v>32</v>
      </c>
      <c r="G176" t="s">
        <v>28</v>
      </c>
      <c r="H176" t="s">
        <v>20</v>
      </c>
      <c r="I176" s="3">
        <v>7246</v>
      </c>
      <c r="J176" s="4">
        <v>39</v>
      </c>
      <c r="K176" s="3" cm="1">
        <f t="array" ref="K176">SUM(TB_INGRESOSYEGRESOS[[#This Row],[Costo]:[Unidades]]*$K$12)</f>
        <v>1529.85</v>
      </c>
      <c r="L176" s="3">
        <f t="shared" si="2"/>
        <v>8814.85</v>
      </c>
      <c r="M176" s="21">
        <f>TB_INGRESOSYEGRESOS[[#This Row],[Total]]*$M$12</f>
        <v>2644.4549999999999</v>
      </c>
    </row>
    <row r="177" spans="3:13" x14ac:dyDescent="0.25">
      <c r="C177" t="str">
        <f>IF(COUNTA($E$14:E177)=COUNTA($E$14:E176),"","COD - "&amp;COUNTA($E$14:E177))</f>
        <v>COD - 164</v>
      </c>
      <c r="E177" s="1">
        <v>45395</v>
      </c>
      <c r="F177" t="s">
        <v>31</v>
      </c>
      <c r="G177" t="s">
        <v>28</v>
      </c>
      <c r="H177" t="s">
        <v>21</v>
      </c>
      <c r="I177" s="3">
        <v>4268</v>
      </c>
      <c r="J177" s="4">
        <v>44</v>
      </c>
      <c r="K177" s="3" cm="1">
        <f t="array" ref="K177">SUM(TB_INGRESOSYEGRESOS[[#This Row],[Costo]:[Unidades]]*$K$12)</f>
        <v>905.52</v>
      </c>
      <c r="L177" s="3">
        <f t="shared" si="2"/>
        <v>5217.5200000000004</v>
      </c>
      <c r="M177" s="21">
        <f>TB_INGRESOSYEGRESOS[[#This Row],[Total]]*$M$12</f>
        <v>1565.2560000000001</v>
      </c>
    </row>
    <row r="178" spans="3:13" x14ac:dyDescent="0.25">
      <c r="C178" t="str">
        <f>IF(COUNTA($E$14:E178)=COUNTA($E$14:E177),"","COD - "&amp;COUNTA($E$14:E178))</f>
        <v>COD - 165</v>
      </c>
      <c r="E178" s="1">
        <v>45395</v>
      </c>
      <c r="F178" t="s">
        <v>13</v>
      </c>
      <c r="G178" t="s">
        <v>29</v>
      </c>
      <c r="H178" t="s">
        <v>20</v>
      </c>
      <c r="I178" s="3">
        <v>3624</v>
      </c>
      <c r="J178" s="4">
        <v>17</v>
      </c>
      <c r="K178" s="3" cm="1">
        <f t="array" ref="K178">SUM(TB_INGRESOSYEGRESOS[[#This Row],[Costo]:[Unidades]]*$K$12)</f>
        <v>764.61</v>
      </c>
      <c r="L178" s="3">
        <f t="shared" si="2"/>
        <v>4405.6099999999997</v>
      </c>
      <c r="M178" s="21">
        <f>TB_INGRESOSYEGRESOS[[#This Row],[Total]]*$M$12</f>
        <v>1321.6829999999998</v>
      </c>
    </row>
    <row r="179" spans="3:13" x14ac:dyDescent="0.25">
      <c r="C179" t="str">
        <f>IF(COUNTA($E$14:E179)=COUNTA($E$14:E178),"","COD - "&amp;COUNTA($E$14:E179))</f>
        <v>COD - 166</v>
      </c>
      <c r="E179" s="1">
        <v>45394</v>
      </c>
      <c r="F179" t="s">
        <v>35</v>
      </c>
      <c r="G179" t="s">
        <v>28</v>
      </c>
      <c r="H179" t="s">
        <v>20</v>
      </c>
      <c r="I179" s="3">
        <v>7862</v>
      </c>
      <c r="J179" s="4">
        <v>14</v>
      </c>
      <c r="K179" s="3" cm="1">
        <f t="array" ref="K179">SUM(TB_INGRESOSYEGRESOS[[#This Row],[Costo]:[Unidades]]*$K$12)</f>
        <v>1653.96</v>
      </c>
      <c r="L179" s="3">
        <f t="shared" si="2"/>
        <v>9529.9599999999991</v>
      </c>
      <c r="M179" s="21">
        <f>TB_INGRESOSYEGRESOS[[#This Row],[Total]]*$M$12</f>
        <v>2858.9879999999998</v>
      </c>
    </row>
    <row r="180" spans="3:13" x14ac:dyDescent="0.25">
      <c r="C180" t="str">
        <f>IF(COUNTA($E$14:E180)=COUNTA($E$14:E179),"","COD - "&amp;COUNTA($E$14:E180))</f>
        <v>COD - 167</v>
      </c>
      <c r="E180" s="1">
        <v>45394</v>
      </c>
      <c r="F180" t="s">
        <v>34</v>
      </c>
      <c r="G180" t="s">
        <v>28</v>
      </c>
      <c r="H180" t="s">
        <v>19</v>
      </c>
      <c r="I180" s="3">
        <v>9977</v>
      </c>
      <c r="J180" s="4">
        <v>12</v>
      </c>
      <c r="K180" s="3" cm="1">
        <f t="array" ref="K180">SUM(TB_INGRESOSYEGRESOS[[#This Row],[Costo]:[Unidades]]*$K$12)</f>
        <v>2097.69</v>
      </c>
      <c r="L180" s="3">
        <f t="shared" si="2"/>
        <v>12086.69</v>
      </c>
      <c r="M180" s="21">
        <f>TB_INGRESOSYEGRESOS[[#This Row],[Total]]*$M$12</f>
        <v>3626.0070000000001</v>
      </c>
    </row>
    <row r="181" spans="3:13" x14ac:dyDescent="0.25">
      <c r="C181" t="str">
        <f>IF(COUNTA($E$14:E181)=COUNTA($E$14:E180),"","COD - "&amp;COUNTA($E$14:E181))</f>
        <v>COD - 168</v>
      </c>
      <c r="E181" s="1">
        <v>45393</v>
      </c>
      <c r="F181" t="s">
        <v>33</v>
      </c>
      <c r="G181" t="s">
        <v>28</v>
      </c>
      <c r="H181" t="s">
        <v>20</v>
      </c>
      <c r="I181" s="3">
        <v>1174</v>
      </c>
      <c r="J181" s="4">
        <v>50</v>
      </c>
      <c r="K181" s="3" cm="1">
        <f t="array" ref="K181">SUM(TB_INGRESOSYEGRESOS[[#This Row],[Costo]:[Unidades]]*$K$12)</f>
        <v>257.03999999999996</v>
      </c>
      <c r="L181" s="3">
        <f t="shared" si="2"/>
        <v>1481.04</v>
      </c>
      <c r="M181" s="21">
        <f>TB_INGRESOSYEGRESOS[[#This Row],[Total]]*$M$12</f>
        <v>444.31199999999995</v>
      </c>
    </row>
    <row r="182" spans="3:13" x14ac:dyDescent="0.25">
      <c r="C182" t="str">
        <f>IF(COUNTA($E$14:E182)=COUNTA($E$14:E181),"","COD - "&amp;COUNTA($E$14:E182))</f>
        <v>COD - 169</v>
      </c>
      <c r="E182" s="1">
        <v>45393</v>
      </c>
      <c r="F182" t="s">
        <v>13</v>
      </c>
      <c r="G182" t="s">
        <v>29</v>
      </c>
      <c r="H182" t="s">
        <v>19</v>
      </c>
      <c r="I182" s="3">
        <v>2458</v>
      </c>
      <c r="J182" s="4">
        <v>9</v>
      </c>
      <c r="K182" s="3" cm="1">
        <f t="array" ref="K182">SUM(TB_INGRESOSYEGRESOS[[#This Row],[Costo]:[Unidades]]*$K$12)</f>
        <v>518.06999999999994</v>
      </c>
      <c r="L182" s="3">
        <f t="shared" si="2"/>
        <v>2985.0699999999997</v>
      </c>
      <c r="M182" s="21">
        <f>TB_INGRESOSYEGRESOS[[#This Row],[Total]]*$M$12</f>
        <v>895.52099999999984</v>
      </c>
    </row>
    <row r="183" spans="3:13" x14ac:dyDescent="0.25">
      <c r="C183" t="str">
        <f>IF(COUNTA($E$14:E183)=COUNTA($E$14:E182),"","COD - "&amp;COUNTA($E$14:E183))</f>
        <v>COD - 170</v>
      </c>
      <c r="E183" s="1">
        <v>45393</v>
      </c>
      <c r="F183" t="s">
        <v>31</v>
      </c>
      <c r="G183" t="s">
        <v>28</v>
      </c>
      <c r="H183" t="s">
        <v>21</v>
      </c>
      <c r="I183" s="3">
        <v>8679</v>
      </c>
      <c r="J183" s="4">
        <v>6</v>
      </c>
      <c r="K183" s="3" cm="1">
        <f t="array" ref="K183">SUM(TB_INGRESOSYEGRESOS[[#This Row],[Costo]:[Unidades]]*$K$12)</f>
        <v>1823.85</v>
      </c>
      <c r="L183" s="3">
        <f t="shared" si="2"/>
        <v>10508.85</v>
      </c>
      <c r="M183" s="21">
        <f>TB_INGRESOSYEGRESOS[[#This Row],[Total]]*$M$12</f>
        <v>3152.6550000000002</v>
      </c>
    </row>
    <row r="184" spans="3:13" x14ac:dyDescent="0.25">
      <c r="C184" t="str">
        <f>IF(COUNTA($E$14:E184)=COUNTA($E$14:E183),"","COD - "&amp;COUNTA($E$14:E184))</f>
        <v>COD - 171</v>
      </c>
      <c r="E184" s="1">
        <v>45393</v>
      </c>
      <c r="F184" t="s">
        <v>31</v>
      </c>
      <c r="G184" t="s">
        <v>28</v>
      </c>
      <c r="H184" t="s">
        <v>20</v>
      </c>
      <c r="I184" s="3">
        <v>1807</v>
      </c>
      <c r="J184" s="4">
        <v>28</v>
      </c>
      <c r="K184" s="3" cm="1">
        <f t="array" ref="K184">SUM(TB_INGRESOSYEGRESOS[[#This Row],[Costo]:[Unidades]]*$K$12)</f>
        <v>385.34999999999997</v>
      </c>
      <c r="L184" s="3">
        <f t="shared" si="2"/>
        <v>2220.35</v>
      </c>
      <c r="M184" s="21">
        <f>TB_INGRESOSYEGRESOS[[#This Row],[Total]]*$M$12</f>
        <v>666.1049999999999</v>
      </c>
    </row>
    <row r="185" spans="3:13" x14ac:dyDescent="0.25">
      <c r="C185" t="str">
        <f>IF(COUNTA($E$14:E185)=COUNTA($E$14:E184),"","COD - "&amp;COUNTA($E$14:E185))</f>
        <v>COD - 172</v>
      </c>
      <c r="E185" s="1">
        <v>45392</v>
      </c>
      <c r="F185" t="s">
        <v>13</v>
      </c>
      <c r="G185" t="s">
        <v>29</v>
      </c>
      <c r="H185" t="s">
        <v>19</v>
      </c>
      <c r="I185" s="3">
        <v>7571</v>
      </c>
      <c r="J185" s="4">
        <v>45</v>
      </c>
      <c r="K185" s="3" cm="1">
        <f t="array" ref="K185">SUM(TB_INGRESOSYEGRESOS[[#This Row],[Costo]:[Unidades]]*$K$12)</f>
        <v>1599.36</v>
      </c>
      <c r="L185" s="3">
        <f t="shared" si="2"/>
        <v>9215.36</v>
      </c>
      <c r="M185" s="21">
        <f>TB_INGRESOSYEGRESOS[[#This Row],[Total]]*$M$12</f>
        <v>2764.6080000000002</v>
      </c>
    </row>
    <row r="186" spans="3:13" x14ac:dyDescent="0.25">
      <c r="C186" t="str">
        <f>IF(COUNTA($E$14:E186)=COUNTA($E$14:E185),"","COD - "&amp;COUNTA($E$14:E186))</f>
        <v>COD - 173</v>
      </c>
      <c r="E186" s="1">
        <v>45392</v>
      </c>
      <c r="F186" t="s">
        <v>13</v>
      </c>
      <c r="G186" t="s">
        <v>29</v>
      </c>
      <c r="H186" t="s">
        <v>20</v>
      </c>
      <c r="I186" s="3">
        <v>2003</v>
      </c>
      <c r="J186" s="4">
        <v>41</v>
      </c>
      <c r="K186" s="3" cm="1">
        <f t="array" ref="K186">SUM(TB_INGRESOSYEGRESOS[[#This Row],[Costo]:[Unidades]]*$K$12)</f>
        <v>429.24</v>
      </c>
      <c r="L186" s="3">
        <f t="shared" si="2"/>
        <v>2473.2399999999998</v>
      </c>
      <c r="M186" s="21">
        <f>TB_INGRESOSYEGRESOS[[#This Row],[Total]]*$M$12</f>
        <v>741.97199999999987</v>
      </c>
    </row>
    <row r="187" spans="3:13" x14ac:dyDescent="0.25">
      <c r="C187" t="str">
        <f>IF(COUNTA($E$14:E187)=COUNTA($E$14:E186),"","COD - "&amp;COUNTA($E$14:E187))</f>
        <v>COD - 174</v>
      </c>
      <c r="E187" s="1">
        <v>45392</v>
      </c>
      <c r="F187" t="s">
        <v>13</v>
      </c>
      <c r="G187" t="s">
        <v>29</v>
      </c>
      <c r="H187" t="s">
        <v>20</v>
      </c>
      <c r="I187" s="3">
        <v>6608</v>
      </c>
      <c r="J187" s="4">
        <v>33</v>
      </c>
      <c r="K187" s="3" cm="1">
        <f t="array" ref="K187">SUM(TB_INGRESOSYEGRESOS[[#This Row],[Costo]:[Unidades]]*$K$12)</f>
        <v>1394.61</v>
      </c>
      <c r="L187" s="3">
        <f t="shared" si="2"/>
        <v>8035.61</v>
      </c>
      <c r="M187" s="21">
        <f>TB_INGRESOSYEGRESOS[[#This Row],[Total]]*$M$12</f>
        <v>2410.683</v>
      </c>
    </row>
    <row r="188" spans="3:13" x14ac:dyDescent="0.25">
      <c r="C188" t="str">
        <f>IF(COUNTA($E$14:E188)=COUNTA($E$14:E187),"","COD - "&amp;COUNTA($E$14:E188))</f>
        <v>COD - 175</v>
      </c>
      <c r="E188" s="1">
        <v>45392</v>
      </c>
      <c r="F188" t="s">
        <v>13</v>
      </c>
      <c r="G188" t="s">
        <v>29</v>
      </c>
      <c r="H188" t="s">
        <v>20</v>
      </c>
      <c r="I188" s="3">
        <v>441</v>
      </c>
      <c r="J188" s="4">
        <v>33</v>
      </c>
      <c r="K188" s="3" cm="1">
        <f t="array" ref="K188">SUM(TB_INGRESOSYEGRESOS[[#This Row],[Costo]:[Unidades]]*$K$12)</f>
        <v>99.539999999999992</v>
      </c>
      <c r="L188" s="3">
        <f t="shared" si="2"/>
        <v>573.54</v>
      </c>
      <c r="M188" s="21">
        <f>TB_INGRESOSYEGRESOS[[#This Row],[Total]]*$M$12</f>
        <v>172.06199999999998</v>
      </c>
    </row>
    <row r="189" spans="3:13" x14ac:dyDescent="0.25">
      <c r="C189" t="str">
        <f>IF(COUNTA($E$14:E189)=COUNTA($E$14:E188),"","COD - "&amp;COUNTA($E$14:E189))</f>
        <v>COD - 176</v>
      </c>
      <c r="E189" s="1">
        <v>45392</v>
      </c>
      <c r="F189" t="s">
        <v>13</v>
      </c>
      <c r="G189" t="s">
        <v>29</v>
      </c>
      <c r="H189" t="s">
        <v>20</v>
      </c>
      <c r="I189" s="3">
        <v>6952</v>
      </c>
      <c r="J189" s="4">
        <v>10</v>
      </c>
      <c r="K189" s="3" cm="1">
        <f t="array" ref="K189">SUM(TB_INGRESOSYEGRESOS[[#This Row],[Costo]:[Unidades]]*$K$12)</f>
        <v>1462.0199999999998</v>
      </c>
      <c r="L189" s="3">
        <f t="shared" si="2"/>
        <v>8424.02</v>
      </c>
      <c r="M189" s="21">
        <f>TB_INGRESOSYEGRESOS[[#This Row],[Total]]*$M$12</f>
        <v>2527.2060000000001</v>
      </c>
    </row>
    <row r="190" spans="3:13" x14ac:dyDescent="0.25">
      <c r="C190" t="str">
        <f>IF(COUNTA($E$14:E190)=0,"","COD - "&amp;COUNTA($E$14:E190))</f>
        <v>COD - 177</v>
      </c>
      <c r="E190" s="1">
        <v>45391</v>
      </c>
      <c r="F190" t="s">
        <v>34</v>
      </c>
      <c r="G190" t="s">
        <v>28</v>
      </c>
      <c r="H190" t="s">
        <v>20</v>
      </c>
      <c r="I190" s="3">
        <v>2607</v>
      </c>
      <c r="J190" s="4">
        <v>21</v>
      </c>
      <c r="K190" s="3" cm="1">
        <f t="array" ref="K190">SUM(TB_INGRESOSYEGRESOS[[#This Row],[Costo]:[Unidades]]*$K$12)</f>
        <v>551.88</v>
      </c>
      <c r="L190" s="3">
        <f t="shared" si="2"/>
        <v>3179.88</v>
      </c>
      <c r="M190" s="21">
        <f>TB_INGRESOSYEGRESOS[[#This Row],[Total]]*$M$12</f>
        <v>953.96399999999994</v>
      </c>
    </row>
    <row r="191" spans="3:13" x14ac:dyDescent="0.25">
      <c r="C191" t="str">
        <f>IF(COUNTA($E$14:E191)=COUNTA($E$14:E190),"","COD - "&amp;COUNTA($E$14:E191))</f>
        <v>COD - 178</v>
      </c>
      <c r="E191" s="1">
        <v>45391</v>
      </c>
      <c r="F191" t="s">
        <v>32</v>
      </c>
      <c r="G191" t="s">
        <v>28</v>
      </c>
      <c r="H191" t="s">
        <v>19</v>
      </c>
      <c r="I191" s="3">
        <v>3820</v>
      </c>
      <c r="J191" s="4">
        <v>42</v>
      </c>
      <c r="K191" s="3" cm="1">
        <f t="array" ref="K191">SUM(TB_INGRESOSYEGRESOS[[#This Row],[Costo]:[Unidades]]*$K$12)</f>
        <v>811.02</v>
      </c>
      <c r="L191" s="3">
        <f t="shared" si="2"/>
        <v>4673.0200000000004</v>
      </c>
      <c r="M191" s="21">
        <f>TB_INGRESOSYEGRESOS[[#This Row],[Total]]*$M$12</f>
        <v>1401.9060000000002</v>
      </c>
    </row>
    <row r="192" spans="3:13" x14ac:dyDescent="0.25">
      <c r="C192" t="str">
        <f>IF(COUNTA($E$14:E192)=COUNTA($E$14:E191),"","COD - "&amp;COUNTA($E$14:E192))</f>
        <v>COD - 179</v>
      </c>
      <c r="E192" s="1">
        <v>45391</v>
      </c>
      <c r="F192" t="s">
        <v>32</v>
      </c>
      <c r="G192" t="s">
        <v>28</v>
      </c>
      <c r="H192" t="s">
        <v>20</v>
      </c>
      <c r="I192" s="3">
        <v>143</v>
      </c>
      <c r="J192" s="4">
        <v>43</v>
      </c>
      <c r="K192" s="3" cm="1">
        <f t="array" ref="K192">SUM(TB_INGRESOSYEGRESOS[[#This Row],[Costo]:[Unidades]]*$K$12)</f>
        <v>39.059999999999995</v>
      </c>
      <c r="L192" s="3">
        <f t="shared" si="2"/>
        <v>225.06</v>
      </c>
      <c r="M192" s="21">
        <f>TB_INGRESOSYEGRESOS[[#This Row],[Total]]*$M$12</f>
        <v>67.518000000000001</v>
      </c>
    </row>
    <row r="193" spans="3:13" x14ac:dyDescent="0.25">
      <c r="C193" t="str">
        <f>IF(COUNTA($E$14:E193)=COUNTA($E$14:E192),"","COD - "&amp;COUNTA($E$14:E193))</f>
        <v>COD - 180</v>
      </c>
      <c r="E193" s="1">
        <v>45391</v>
      </c>
      <c r="F193" t="s">
        <v>33</v>
      </c>
      <c r="G193" t="s">
        <v>28</v>
      </c>
      <c r="H193" t="s">
        <v>20</v>
      </c>
      <c r="I193" s="3">
        <v>7912</v>
      </c>
      <c r="J193" s="4">
        <v>33</v>
      </c>
      <c r="K193" s="3" cm="1">
        <f t="array" ref="K193">SUM(TB_INGRESOSYEGRESOS[[#This Row],[Costo]:[Unidades]]*$K$12)</f>
        <v>1668.45</v>
      </c>
      <c r="L193" s="3">
        <f t="shared" si="2"/>
        <v>9613.4500000000007</v>
      </c>
      <c r="M193" s="21">
        <f>TB_INGRESOSYEGRESOS[[#This Row],[Total]]*$M$12</f>
        <v>2884.0350000000003</v>
      </c>
    </row>
    <row r="194" spans="3:13" x14ac:dyDescent="0.25">
      <c r="C194" t="str">
        <f>IF(COUNTA($E$14:E194)=COUNTA($E$14:E193),"","COD - "&amp;COUNTA($E$14:E194))</f>
        <v>COD - 181</v>
      </c>
      <c r="E194" s="1">
        <v>45390</v>
      </c>
      <c r="F194" t="s">
        <v>31</v>
      </c>
      <c r="G194" t="s">
        <v>28</v>
      </c>
      <c r="H194" t="s">
        <v>20</v>
      </c>
      <c r="I194" s="3">
        <v>6399</v>
      </c>
      <c r="J194" s="4">
        <v>39</v>
      </c>
      <c r="K194" s="3" cm="1">
        <f t="array" ref="K194">SUM(TB_INGRESOSYEGRESOS[[#This Row],[Costo]:[Unidades]]*$K$12)</f>
        <v>1351.98</v>
      </c>
      <c r="L194" s="3">
        <f t="shared" si="2"/>
        <v>7789.98</v>
      </c>
      <c r="M194" s="21">
        <f>TB_INGRESOSYEGRESOS[[#This Row],[Total]]*$M$12</f>
        <v>2336.9939999999997</v>
      </c>
    </row>
    <row r="195" spans="3:13" x14ac:dyDescent="0.25">
      <c r="C195" t="str">
        <f>IF(COUNTA($E$14:E195)=COUNTA($E$14:E194),"","COD - "&amp;COUNTA($E$14:E195))</f>
        <v>COD - 182</v>
      </c>
      <c r="E195" s="1">
        <v>45390</v>
      </c>
      <c r="F195" t="s">
        <v>15</v>
      </c>
      <c r="G195" t="s">
        <v>29</v>
      </c>
      <c r="H195" t="s">
        <v>19</v>
      </c>
      <c r="I195" s="3">
        <v>4450</v>
      </c>
      <c r="J195" s="4">
        <v>42</v>
      </c>
      <c r="K195" s="3" cm="1">
        <f t="array" ref="K195">SUM(TB_INGRESOSYEGRESOS[[#This Row],[Costo]:[Unidades]]*$K$12)</f>
        <v>943.32</v>
      </c>
      <c r="L195" s="3">
        <f t="shared" si="2"/>
        <v>5435.32</v>
      </c>
      <c r="M195" s="21">
        <f>TB_INGRESOSYEGRESOS[[#This Row],[Total]]*$M$12</f>
        <v>1630.5959999999998</v>
      </c>
    </row>
    <row r="196" spans="3:13" x14ac:dyDescent="0.25">
      <c r="C196" t="str">
        <f>IF(COUNTA($E$14:E196)=COUNTA($E$14:E195),"","COD - "&amp;COUNTA($E$14:E196))</f>
        <v>COD - 183</v>
      </c>
      <c r="E196" s="1">
        <v>45390</v>
      </c>
      <c r="F196" t="s">
        <v>33</v>
      </c>
      <c r="G196" t="s">
        <v>28</v>
      </c>
      <c r="H196" t="s">
        <v>19</v>
      </c>
      <c r="I196" s="3">
        <v>6128</v>
      </c>
      <c r="J196" s="4">
        <v>33</v>
      </c>
      <c r="K196" s="3" cm="1">
        <f t="array" ref="K196">SUM(TB_INGRESOSYEGRESOS[[#This Row],[Costo]:[Unidades]]*$K$12)</f>
        <v>1293.81</v>
      </c>
      <c r="L196" s="3">
        <f t="shared" si="2"/>
        <v>7454.8099999999995</v>
      </c>
      <c r="M196" s="21">
        <f>TB_INGRESOSYEGRESOS[[#This Row],[Total]]*$M$12</f>
        <v>2236.4429999999998</v>
      </c>
    </row>
    <row r="197" spans="3:13" x14ac:dyDescent="0.25">
      <c r="C197" t="str">
        <f>IF(COUNTA($E$14:E197)=COUNTA($E$14:E196),"","COD - "&amp;COUNTA($E$14:E197))</f>
        <v>COD - 184</v>
      </c>
      <c r="E197" s="1">
        <v>45389</v>
      </c>
      <c r="F197" t="s">
        <v>31</v>
      </c>
      <c r="G197" t="s">
        <v>28</v>
      </c>
      <c r="H197" t="s">
        <v>20</v>
      </c>
      <c r="I197" s="3">
        <v>8203</v>
      </c>
      <c r="J197" s="4">
        <v>7</v>
      </c>
      <c r="K197" s="3" cm="1">
        <f t="array" ref="K197">SUM(TB_INGRESOSYEGRESOS[[#This Row],[Costo]:[Unidades]]*$K$12)</f>
        <v>1724.1</v>
      </c>
      <c r="L197" s="3">
        <f t="shared" si="2"/>
        <v>9934.1</v>
      </c>
      <c r="M197" s="21">
        <f>TB_INGRESOSYEGRESOS[[#This Row],[Total]]*$M$12</f>
        <v>2980.23</v>
      </c>
    </row>
    <row r="198" spans="3:13" x14ac:dyDescent="0.25">
      <c r="C198" t="str">
        <f>IF(COUNTA($E$14:E198)=COUNTA($E$14:E197),"","COD - "&amp;COUNTA($E$14:E198))</f>
        <v>COD - 185</v>
      </c>
      <c r="E198" s="1">
        <v>45389</v>
      </c>
      <c r="F198" t="s">
        <v>34</v>
      </c>
      <c r="G198" t="s">
        <v>28</v>
      </c>
      <c r="H198" t="s">
        <v>19</v>
      </c>
      <c r="I198" s="3">
        <v>136</v>
      </c>
      <c r="J198" s="4">
        <v>42</v>
      </c>
      <c r="K198" s="3" cm="1">
        <f t="array" ref="K198">SUM(TB_INGRESOSYEGRESOS[[#This Row],[Costo]:[Unidades]]*$K$12)</f>
        <v>37.379999999999995</v>
      </c>
      <c r="L198" s="3">
        <f t="shared" si="2"/>
        <v>215.38</v>
      </c>
      <c r="M198" s="21">
        <f>TB_INGRESOSYEGRESOS[[#This Row],[Total]]*$M$12</f>
        <v>64.61399999999999</v>
      </c>
    </row>
    <row r="199" spans="3:13" x14ac:dyDescent="0.25">
      <c r="C199" t="str">
        <f>IF(COUNTA($E$14:E199)=COUNTA($E$14:E198),"","COD - "&amp;COUNTA($E$14:E199))</f>
        <v>COD - 186</v>
      </c>
      <c r="E199" s="1">
        <v>45389</v>
      </c>
      <c r="F199" t="s">
        <v>13</v>
      </c>
      <c r="G199" t="s">
        <v>29</v>
      </c>
      <c r="H199" t="s">
        <v>20</v>
      </c>
      <c r="I199" s="3">
        <v>6038</v>
      </c>
      <c r="J199" s="4">
        <v>28</v>
      </c>
      <c r="K199" s="3" cm="1">
        <f t="array" ref="K199">SUM(TB_INGRESOSYEGRESOS[[#This Row],[Costo]:[Unidades]]*$K$12)</f>
        <v>1273.8600000000001</v>
      </c>
      <c r="L199" s="3">
        <f t="shared" si="2"/>
        <v>7339.8600000000006</v>
      </c>
      <c r="M199" s="21">
        <f>TB_INGRESOSYEGRESOS[[#This Row],[Total]]*$M$12</f>
        <v>2201.9580000000001</v>
      </c>
    </row>
    <row r="200" spans="3:13" x14ac:dyDescent="0.25">
      <c r="C200" t="str">
        <f>IF(COUNTA($E$14:E200)=COUNTA($E$14:E199),"","COD - "&amp;COUNTA($E$14:E200))</f>
        <v>COD - 187</v>
      </c>
      <c r="E200" s="1">
        <v>45389</v>
      </c>
      <c r="F200" t="s">
        <v>13</v>
      </c>
      <c r="G200" t="s">
        <v>29</v>
      </c>
      <c r="H200" t="s">
        <v>20</v>
      </c>
      <c r="I200" s="3">
        <v>5020</v>
      </c>
      <c r="J200" s="4">
        <v>22</v>
      </c>
      <c r="K200" s="3" cm="1">
        <f t="array" ref="K200">SUM(TB_INGRESOSYEGRESOS[[#This Row],[Costo]:[Unidades]]*$K$12)</f>
        <v>1058.82</v>
      </c>
      <c r="L200" s="3">
        <f t="shared" si="2"/>
        <v>6100.82</v>
      </c>
      <c r="M200" s="21">
        <f>TB_INGRESOSYEGRESOS[[#This Row],[Total]]*$M$12</f>
        <v>1830.2459999999999</v>
      </c>
    </row>
    <row r="201" spans="3:13" x14ac:dyDescent="0.25">
      <c r="C201" t="str">
        <f>IF(COUNTA($E$14:E201)=COUNTA($E$14:E200),"","COD - "&amp;COUNTA($E$14:E201))</f>
        <v>COD - 188</v>
      </c>
      <c r="E201" s="1">
        <v>45389</v>
      </c>
      <c r="F201" t="s">
        <v>31</v>
      </c>
      <c r="G201" t="s">
        <v>28</v>
      </c>
      <c r="H201" t="s">
        <v>20</v>
      </c>
      <c r="I201" s="3">
        <v>2106</v>
      </c>
      <c r="J201" s="4">
        <v>29</v>
      </c>
      <c r="K201" s="3" cm="1">
        <f t="array" ref="K201">SUM(TB_INGRESOSYEGRESOS[[#This Row],[Costo]:[Unidades]]*$K$12)</f>
        <v>448.34999999999997</v>
      </c>
      <c r="L201" s="3">
        <f t="shared" si="2"/>
        <v>2583.35</v>
      </c>
      <c r="M201" s="21">
        <f>TB_INGRESOSYEGRESOS[[#This Row],[Total]]*$M$12</f>
        <v>775.005</v>
      </c>
    </row>
    <row r="202" spans="3:13" x14ac:dyDescent="0.25">
      <c r="C202" t="str">
        <f>IF(COUNTA($E$14:E202)=COUNTA($E$14:E201),"","COD - "&amp;COUNTA($E$14:E202))</f>
        <v>COD - 189</v>
      </c>
      <c r="E202" s="1">
        <v>45389</v>
      </c>
      <c r="F202" t="s">
        <v>13</v>
      </c>
      <c r="G202" t="s">
        <v>29</v>
      </c>
      <c r="H202" t="s">
        <v>19</v>
      </c>
      <c r="I202" s="3">
        <v>4918</v>
      </c>
      <c r="J202" s="4">
        <v>23</v>
      </c>
      <c r="K202" s="3" cm="1">
        <f t="array" ref="K202">SUM(TB_INGRESOSYEGRESOS[[#This Row],[Costo]:[Unidades]]*$K$12)</f>
        <v>1037.6099999999999</v>
      </c>
      <c r="L202" s="3">
        <f t="shared" si="2"/>
        <v>5978.61</v>
      </c>
      <c r="M202" s="21">
        <f>TB_INGRESOSYEGRESOS[[#This Row],[Total]]*$M$12</f>
        <v>1793.5829999999999</v>
      </c>
    </row>
    <row r="203" spans="3:13" x14ac:dyDescent="0.25">
      <c r="C203" t="str">
        <f>IF(COUNTA($E$14:E203)=COUNTA($E$14:E202),"","COD - "&amp;COUNTA($E$14:E203))</f>
        <v>COD - 190</v>
      </c>
      <c r="E203" s="1">
        <v>45389</v>
      </c>
      <c r="F203" t="s">
        <v>15</v>
      </c>
      <c r="G203" t="s">
        <v>29</v>
      </c>
      <c r="H203" t="s">
        <v>20</v>
      </c>
      <c r="I203" s="3">
        <v>9544</v>
      </c>
      <c r="J203" s="4">
        <v>19</v>
      </c>
      <c r="K203" s="3" cm="1">
        <f t="array" ref="K203">SUM(TB_INGRESOSYEGRESOS[[#This Row],[Costo]:[Unidades]]*$K$12)</f>
        <v>2008.23</v>
      </c>
      <c r="L203" s="3">
        <f t="shared" si="2"/>
        <v>11571.23</v>
      </c>
      <c r="M203" s="21">
        <f>TB_INGRESOSYEGRESOS[[#This Row],[Total]]*$M$12</f>
        <v>3471.3689999999997</v>
      </c>
    </row>
    <row r="204" spans="3:13" x14ac:dyDescent="0.25">
      <c r="C204" t="str">
        <f>IF(COUNTA($E$14:E204)=COUNTA($E$14:E203),"","COD - "&amp;COUNTA($E$14:E204))</f>
        <v>COD - 191</v>
      </c>
      <c r="E204" s="1">
        <v>45388</v>
      </c>
      <c r="F204" t="s">
        <v>33</v>
      </c>
      <c r="G204" t="s">
        <v>28</v>
      </c>
      <c r="H204" t="s">
        <v>20</v>
      </c>
      <c r="I204" s="3">
        <v>5516</v>
      </c>
      <c r="J204" s="4">
        <v>33</v>
      </c>
      <c r="K204" s="3" cm="1">
        <f t="array" ref="K204">SUM(TB_INGRESOSYEGRESOS[[#This Row],[Costo]:[Unidades]]*$K$12)</f>
        <v>1165.29</v>
      </c>
      <c r="L204" s="3">
        <f t="shared" si="2"/>
        <v>6714.29</v>
      </c>
      <c r="M204" s="21">
        <f>TB_INGRESOSYEGRESOS[[#This Row],[Total]]*$M$12</f>
        <v>2014.2869999999998</v>
      </c>
    </row>
    <row r="205" spans="3:13" x14ac:dyDescent="0.25">
      <c r="C205" t="str">
        <f>IF(COUNTA($E$14:E205)=COUNTA($E$14:E204),"","COD - "&amp;COUNTA($E$14:E205))</f>
        <v>COD - 192</v>
      </c>
      <c r="E205" s="1">
        <v>45388</v>
      </c>
      <c r="F205" t="s">
        <v>33</v>
      </c>
      <c r="G205" t="s">
        <v>28</v>
      </c>
      <c r="H205" t="s">
        <v>19</v>
      </c>
      <c r="I205" s="3">
        <v>1057</v>
      </c>
      <c r="J205" s="4">
        <v>15</v>
      </c>
      <c r="K205" s="3" cm="1">
        <f t="array" ref="K205">SUM(TB_INGRESOSYEGRESOS[[#This Row],[Costo]:[Unidades]]*$K$12)</f>
        <v>225.12</v>
      </c>
      <c r="L205" s="3">
        <f t="shared" si="2"/>
        <v>1297.1199999999999</v>
      </c>
      <c r="M205" s="21">
        <f>TB_INGRESOSYEGRESOS[[#This Row],[Total]]*$M$12</f>
        <v>389.13599999999997</v>
      </c>
    </row>
    <row r="206" spans="3:13" x14ac:dyDescent="0.25">
      <c r="C206" t="str">
        <f>IF(COUNTA($E$14:E206)=COUNTA($E$14:E205),"","COD - "&amp;COUNTA($E$14:E206))</f>
        <v>COD - 193</v>
      </c>
      <c r="E206" s="1">
        <v>45388</v>
      </c>
      <c r="F206" t="s">
        <v>34</v>
      </c>
      <c r="G206" t="s">
        <v>28</v>
      </c>
      <c r="H206" t="s">
        <v>20</v>
      </c>
      <c r="I206" s="3">
        <v>8498</v>
      </c>
      <c r="J206" s="4">
        <v>11</v>
      </c>
      <c r="K206" s="3" cm="1">
        <f t="array" ref="K206">SUM(TB_INGRESOSYEGRESOS[[#This Row],[Costo]:[Unidades]]*$K$12)</f>
        <v>1786.8899999999999</v>
      </c>
      <c r="L206" s="3">
        <f t="shared" ref="L206:L269" si="3">IF(SUM(I206:K206)=0,"",SUM(I206:K206))</f>
        <v>10295.89</v>
      </c>
      <c r="M206" s="21">
        <f>TB_INGRESOSYEGRESOS[[#This Row],[Total]]*$M$12</f>
        <v>3088.7669999999998</v>
      </c>
    </row>
    <row r="207" spans="3:13" x14ac:dyDescent="0.25">
      <c r="C207" t="str">
        <f>IF(COUNTA($E$14:E207)=COUNTA($E$14:E206),"","COD - "&amp;COUNTA($E$14:E207))</f>
        <v>COD - 194</v>
      </c>
      <c r="E207" s="1">
        <v>45388</v>
      </c>
      <c r="F207" t="s">
        <v>14</v>
      </c>
      <c r="G207" t="s">
        <v>29</v>
      </c>
      <c r="H207" t="s">
        <v>20</v>
      </c>
      <c r="I207" s="3">
        <v>4078</v>
      </c>
      <c r="J207" s="4">
        <v>11</v>
      </c>
      <c r="K207" s="3" cm="1">
        <f t="array" ref="K207">SUM(TB_INGRESOSYEGRESOS[[#This Row],[Costo]:[Unidades]]*$K$12)</f>
        <v>858.68999999999994</v>
      </c>
      <c r="L207" s="3">
        <f t="shared" si="3"/>
        <v>4947.6899999999996</v>
      </c>
      <c r="M207" s="21">
        <f>TB_INGRESOSYEGRESOS[[#This Row],[Total]]*$M$12</f>
        <v>1484.3069999999998</v>
      </c>
    </row>
    <row r="208" spans="3:13" x14ac:dyDescent="0.25">
      <c r="C208" t="str">
        <f>IF(COUNTA($E$14:E208)=COUNTA($E$14:E207),"","COD - "&amp;COUNTA($E$14:E208))</f>
        <v>COD - 195</v>
      </c>
      <c r="E208" s="1">
        <v>45388</v>
      </c>
      <c r="F208" t="s">
        <v>33</v>
      </c>
      <c r="G208" t="s">
        <v>28</v>
      </c>
      <c r="H208" t="s">
        <v>19</v>
      </c>
      <c r="I208" s="3">
        <v>3967</v>
      </c>
      <c r="J208" s="4">
        <v>39</v>
      </c>
      <c r="K208" s="3" cm="1">
        <f t="array" ref="K208">SUM(TB_INGRESOSYEGRESOS[[#This Row],[Costo]:[Unidades]]*$K$12)</f>
        <v>841.26</v>
      </c>
      <c r="L208" s="3">
        <f t="shared" si="3"/>
        <v>4847.26</v>
      </c>
      <c r="M208" s="21">
        <f>TB_INGRESOSYEGRESOS[[#This Row],[Total]]*$M$12</f>
        <v>1454.1780000000001</v>
      </c>
    </row>
    <row r="209" spans="3:13" x14ac:dyDescent="0.25">
      <c r="C209" t="str">
        <f>IF(COUNTA($E$14:E209)=COUNTA($E$14:E208),"","COD - "&amp;COUNTA($E$14:E209))</f>
        <v>COD - 196</v>
      </c>
      <c r="E209" s="1">
        <v>45387</v>
      </c>
      <c r="F209" t="s">
        <v>32</v>
      </c>
      <c r="G209" t="s">
        <v>28</v>
      </c>
      <c r="H209" t="s">
        <v>20</v>
      </c>
      <c r="I209" s="3">
        <v>6975</v>
      </c>
      <c r="J209" s="4">
        <v>22</v>
      </c>
      <c r="K209" s="3" cm="1">
        <f t="array" ref="K209">SUM(TB_INGRESOSYEGRESOS[[#This Row],[Costo]:[Unidades]]*$K$12)</f>
        <v>1469.37</v>
      </c>
      <c r="L209" s="3">
        <f t="shared" si="3"/>
        <v>8466.369999999999</v>
      </c>
      <c r="M209" s="21">
        <f>TB_INGRESOSYEGRESOS[[#This Row],[Total]]*$M$12</f>
        <v>2539.9109999999996</v>
      </c>
    </row>
    <row r="210" spans="3:13" x14ac:dyDescent="0.25">
      <c r="C210" t="str">
        <f>IF(COUNTA($E$14:E210)=COUNTA($E$14:E209),"","COD - "&amp;COUNTA($E$14:E210))</f>
        <v>COD - 197</v>
      </c>
      <c r="E210" s="1">
        <v>45387</v>
      </c>
      <c r="F210" t="s">
        <v>31</v>
      </c>
      <c r="G210" t="s">
        <v>28</v>
      </c>
      <c r="H210" t="s">
        <v>20</v>
      </c>
      <c r="I210" s="3">
        <v>4142</v>
      </c>
      <c r="J210" s="4">
        <v>39</v>
      </c>
      <c r="K210" s="3" cm="1">
        <f t="array" ref="K210">SUM(TB_INGRESOSYEGRESOS[[#This Row],[Costo]:[Unidades]]*$K$12)</f>
        <v>878.01</v>
      </c>
      <c r="L210" s="3">
        <f t="shared" si="3"/>
        <v>5059.01</v>
      </c>
      <c r="M210" s="21">
        <f>TB_INGRESOSYEGRESOS[[#This Row],[Total]]*$M$12</f>
        <v>1517.703</v>
      </c>
    </row>
    <row r="211" spans="3:13" x14ac:dyDescent="0.25">
      <c r="C211" t="str">
        <f>IF(COUNTA($E$14:E211)=COUNTA($E$14:E210),"","COD - "&amp;COUNTA($E$14:E211))</f>
        <v>COD - 198</v>
      </c>
      <c r="E211" s="1">
        <v>45387</v>
      </c>
      <c r="F211" t="s">
        <v>34</v>
      </c>
      <c r="G211" t="s">
        <v>28</v>
      </c>
      <c r="H211" t="s">
        <v>19</v>
      </c>
      <c r="I211" s="3">
        <v>9437</v>
      </c>
      <c r="J211" s="4">
        <v>20</v>
      </c>
      <c r="K211" s="3" cm="1">
        <f t="array" ref="K211">SUM(TB_INGRESOSYEGRESOS[[#This Row],[Costo]:[Unidades]]*$K$12)</f>
        <v>1985.97</v>
      </c>
      <c r="L211" s="3">
        <f t="shared" si="3"/>
        <v>11442.97</v>
      </c>
      <c r="M211" s="21">
        <f>TB_INGRESOSYEGRESOS[[#This Row],[Total]]*$M$12</f>
        <v>3432.8909999999996</v>
      </c>
    </row>
    <row r="212" spans="3:13" x14ac:dyDescent="0.25">
      <c r="C212" t="str">
        <f>IF(COUNTA($E$14:E212)=COUNTA($E$14:E211),"","COD - "&amp;COUNTA($E$14:E212))</f>
        <v>COD - 199</v>
      </c>
      <c r="E212" s="1">
        <v>45387</v>
      </c>
      <c r="F212" t="s">
        <v>32</v>
      </c>
      <c r="G212" t="s">
        <v>28</v>
      </c>
      <c r="H212" t="s">
        <v>19</v>
      </c>
      <c r="I212" s="3">
        <v>1739</v>
      </c>
      <c r="J212" s="4">
        <v>46</v>
      </c>
      <c r="K212" s="3" cm="1">
        <f t="array" ref="K212">SUM(TB_INGRESOSYEGRESOS[[#This Row],[Costo]:[Unidades]]*$K$12)</f>
        <v>374.85</v>
      </c>
      <c r="L212" s="3">
        <f t="shared" si="3"/>
        <v>2159.85</v>
      </c>
      <c r="M212" s="21">
        <f>TB_INGRESOSYEGRESOS[[#This Row],[Total]]*$M$12</f>
        <v>647.95499999999993</v>
      </c>
    </row>
    <row r="213" spans="3:13" x14ac:dyDescent="0.25">
      <c r="C213" t="str">
        <f>IF(COUNTA($E$14:E213)=COUNTA($E$14:E212),"","COD - "&amp;COUNTA($E$14:E213))</f>
        <v>COD - 200</v>
      </c>
      <c r="E213" s="1">
        <v>45386</v>
      </c>
      <c r="F213" t="s">
        <v>35</v>
      </c>
      <c r="G213" t="s">
        <v>28</v>
      </c>
      <c r="H213" t="s">
        <v>19</v>
      </c>
      <c r="I213" s="3">
        <v>6389</v>
      </c>
      <c r="J213" s="4">
        <v>30</v>
      </c>
      <c r="K213" s="3" cm="1">
        <f t="array" ref="K213">SUM(TB_INGRESOSYEGRESOS[[#This Row],[Costo]:[Unidades]]*$K$12)</f>
        <v>1347.99</v>
      </c>
      <c r="L213" s="3">
        <f t="shared" si="3"/>
        <v>7766.99</v>
      </c>
      <c r="M213" s="21">
        <f>TB_INGRESOSYEGRESOS[[#This Row],[Total]]*$M$12</f>
        <v>2330.0969999999998</v>
      </c>
    </row>
    <row r="214" spans="3:13" x14ac:dyDescent="0.25">
      <c r="C214" t="str">
        <f>IF(COUNTA($E$14:E214)=COUNTA($E$14:E213),"","COD - "&amp;COUNTA($E$14:E214))</f>
        <v>COD - 201</v>
      </c>
      <c r="E214" s="1">
        <v>45386</v>
      </c>
      <c r="F214" t="s">
        <v>34</v>
      </c>
      <c r="G214" t="s">
        <v>28</v>
      </c>
      <c r="H214" t="s">
        <v>21</v>
      </c>
      <c r="I214" s="3">
        <v>5812</v>
      </c>
      <c r="J214" s="4">
        <v>19</v>
      </c>
      <c r="K214" s="3" cm="1">
        <f t="array" ref="K214">SUM(TB_INGRESOSYEGRESOS[[#This Row],[Costo]:[Unidades]]*$K$12)</f>
        <v>1224.51</v>
      </c>
      <c r="L214" s="3">
        <f t="shared" si="3"/>
        <v>7055.51</v>
      </c>
      <c r="M214" s="21">
        <f>TB_INGRESOSYEGRESOS[[#This Row],[Total]]*$M$12</f>
        <v>2116.6529999999998</v>
      </c>
    </row>
    <row r="215" spans="3:13" x14ac:dyDescent="0.25">
      <c r="C215" t="str">
        <f>IF(COUNTA($E$14:E215)=COUNTA($E$14:E214),"","COD - "&amp;COUNTA($E$14:E215))</f>
        <v>COD - 202</v>
      </c>
      <c r="E215" s="1">
        <v>45385</v>
      </c>
      <c r="F215" t="s">
        <v>31</v>
      </c>
      <c r="G215" t="s">
        <v>28</v>
      </c>
      <c r="H215" t="s">
        <v>21</v>
      </c>
      <c r="I215" s="3">
        <v>4446</v>
      </c>
      <c r="J215" s="4">
        <v>16</v>
      </c>
      <c r="K215" s="3" cm="1">
        <f t="array" ref="K215">SUM(TB_INGRESOSYEGRESOS[[#This Row],[Costo]:[Unidades]]*$K$12)</f>
        <v>937.02</v>
      </c>
      <c r="L215" s="3">
        <f t="shared" si="3"/>
        <v>5399.02</v>
      </c>
      <c r="M215" s="21">
        <f>TB_INGRESOSYEGRESOS[[#This Row],[Total]]*$M$12</f>
        <v>1619.7060000000001</v>
      </c>
    </row>
    <row r="216" spans="3:13" x14ac:dyDescent="0.25">
      <c r="C216" t="str">
        <f>IF(COUNTA($E$14:E216)=COUNTA($E$14:E215),"","COD - "&amp;COUNTA($E$14:E216))</f>
        <v>COD - 203</v>
      </c>
      <c r="E216" s="1">
        <v>45385</v>
      </c>
      <c r="F216" t="s">
        <v>33</v>
      </c>
      <c r="G216" t="s">
        <v>28</v>
      </c>
      <c r="H216" t="s">
        <v>21</v>
      </c>
      <c r="I216" s="3">
        <v>8096</v>
      </c>
      <c r="J216" s="4">
        <v>9</v>
      </c>
      <c r="K216" s="3" cm="1">
        <f t="array" ref="K216">SUM(TB_INGRESOSYEGRESOS[[#This Row],[Costo]:[Unidades]]*$K$12)</f>
        <v>1702.05</v>
      </c>
      <c r="L216" s="3">
        <f t="shared" si="3"/>
        <v>9807.0499999999993</v>
      </c>
      <c r="M216" s="21">
        <f>TB_INGRESOSYEGRESOS[[#This Row],[Total]]*$M$12</f>
        <v>2942.1149999999998</v>
      </c>
    </row>
    <row r="217" spans="3:13" x14ac:dyDescent="0.25">
      <c r="C217" t="str">
        <f>IF(COUNTA($E$14:E217)=COUNTA($E$14:E216),"","COD - "&amp;COUNTA($E$14:E217))</f>
        <v>COD - 204</v>
      </c>
      <c r="E217" s="1">
        <v>45385</v>
      </c>
      <c r="F217" t="s">
        <v>31</v>
      </c>
      <c r="G217" t="s">
        <v>28</v>
      </c>
      <c r="H217" t="s">
        <v>21</v>
      </c>
      <c r="I217" s="3">
        <v>5163</v>
      </c>
      <c r="J217" s="4">
        <v>31</v>
      </c>
      <c r="K217" s="3" cm="1">
        <f t="array" ref="K217">SUM(TB_INGRESOSYEGRESOS[[#This Row],[Costo]:[Unidades]]*$K$12)</f>
        <v>1090.74</v>
      </c>
      <c r="L217" s="3">
        <f t="shared" si="3"/>
        <v>6284.74</v>
      </c>
      <c r="M217" s="21">
        <f>TB_INGRESOSYEGRESOS[[#This Row],[Total]]*$M$12</f>
        <v>1885.4219999999998</v>
      </c>
    </row>
    <row r="218" spans="3:13" x14ac:dyDescent="0.25">
      <c r="C218" t="str">
        <f>IF(COUNTA($E$14:E218)=COUNTA($E$14:E217),"","COD - "&amp;COUNTA($E$14:E218))</f>
        <v>COD - 205</v>
      </c>
      <c r="E218" s="1">
        <v>45385</v>
      </c>
      <c r="F218" t="s">
        <v>33</v>
      </c>
      <c r="G218" t="s">
        <v>28</v>
      </c>
      <c r="H218" t="s">
        <v>21</v>
      </c>
      <c r="I218" s="3">
        <v>2109</v>
      </c>
      <c r="J218" s="4">
        <v>17</v>
      </c>
      <c r="K218" s="3" cm="1">
        <f t="array" ref="K218">SUM(TB_INGRESOSYEGRESOS[[#This Row],[Costo]:[Unidades]]*$K$12)</f>
        <v>446.46</v>
      </c>
      <c r="L218" s="3">
        <f t="shared" si="3"/>
        <v>2572.46</v>
      </c>
      <c r="M218" s="21">
        <f>TB_INGRESOSYEGRESOS[[#This Row],[Total]]*$M$12</f>
        <v>771.73799999999994</v>
      </c>
    </row>
    <row r="219" spans="3:13" x14ac:dyDescent="0.25">
      <c r="C219" t="str">
        <f>IF(COUNTA($E$14:E219)=COUNTA($E$14:E218),"","COD - "&amp;COUNTA($E$14:E219))</f>
        <v>COD - 206</v>
      </c>
      <c r="E219" s="1">
        <v>45385</v>
      </c>
      <c r="F219" t="s">
        <v>35</v>
      </c>
      <c r="G219" t="s">
        <v>28</v>
      </c>
      <c r="H219" t="s">
        <v>20</v>
      </c>
      <c r="I219" s="3">
        <v>5920</v>
      </c>
      <c r="J219" s="4">
        <v>8</v>
      </c>
      <c r="K219" s="3" cm="1">
        <f t="array" ref="K219">SUM(TB_INGRESOSYEGRESOS[[#This Row],[Costo]:[Unidades]]*$K$12)</f>
        <v>1244.8800000000001</v>
      </c>
      <c r="L219" s="3">
        <f t="shared" si="3"/>
        <v>7172.88</v>
      </c>
      <c r="M219" s="21">
        <f>TB_INGRESOSYEGRESOS[[#This Row],[Total]]*$M$12</f>
        <v>2151.864</v>
      </c>
    </row>
    <row r="220" spans="3:13" x14ac:dyDescent="0.25">
      <c r="C220" t="str">
        <f>IF(COUNTA($E$14:E220)=COUNTA($E$14:E219),"","COD - "&amp;COUNTA($E$14:E220))</f>
        <v>COD - 207</v>
      </c>
      <c r="E220" s="1">
        <v>45384</v>
      </c>
      <c r="F220" t="s">
        <v>16</v>
      </c>
      <c r="G220" t="s">
        <v>29</v>
      </c>
      <c r="H220" t="s">
        <v>19</v>
      </c>
      <c r="I220" s="3">
        <v>5638</v>
      </c>
      <c r="J220" s="4">
        <v>48</v>
      </c>
      <c r="K220" s="3" cm="1">
        <f t="array" ref="K220">SUM(TB_INGRESOSYEGRESOS[[#This Row],[Costo]:[Unidades]]*$K$12)</f>
        <v>1194.06</v>
      </c>
      <c r="L220" s="3">
        <f t="shared" si="3"/>
        <v>6880.0599999999995</v>
      </c>
      <c r="M220" s="21">
        <f>TB_INGRESOSYEGRESOS[[#This Row],[Total]]*$M$12</f>
        <v>2064.0179999999996</v>
      </c>
    </row>
    <row r="221" spans="3:13" x14ac:dyDescent="0.25">
      <c r="C221" t="str">
        <f>IF(COUNTA($E$14:E221)=COUNTA($E$14:E220),"","COD - "&amp;COUNTA($E$14:E221))</f>
        <v>COD - 208</v>
      </c>
      <c r="E221" s="1">
        <v>45384</v>
      </c>
      <c r="F221" t="s">
        <v>34</v>
      </c>
      <c r="G221" t="s">
        <v>28</v>
      </c>
      <c r="H221" t="s">
        <v>19</v>
      </c>
      <c r="I221" s="3">
        <v>7810</v>
      </c>
      <c r="J221" s="4">
        <v>13</v>
      </c>
      <c r="K221" s="3" cm="1">
        <f t="array" ref="K221">SUM(TB_INGRESOSYEGRESOS[[#This Row],[Costo]:[Unidades]]*$K$12)</f>
        <v>1642.83</v>
      </c>
      <c r="L221" s="3">
        <f t="shared" si="3"/>
        <v>9465.83</v>
      </c>
      <c r="M221" s="21">
        <f>TB_INGRESOSYEGRESOS[[#This Row],[Total]]*$M$12</f>
        <v>2839.7489999999998</v>
      </c>
    </row>
    <row r="222" spans="3:13" x14ac:dyDescent="0.25">
      <c r="C222" t="str">
        <f>IF(COUNTA($E$14:E222)=COUNTA($E$14:E221),"","COD - "&amp;COUNTA($E$14:E222))</f>
        <v>COD - 209</v>
      </c>
      <c r="E222" s="1">
        <v>45384</v>
      </c>
      <c r="F222" t="s">
        <v>31</v>
      </c>
      <c r="G222" t="s">
        <v>28</v>
      </c>
      <c r="H222" t="s">
        <v>21</v>
      </c>
      <c r="I222" s="3">
        <v>3896</v>
      </c>
      <c r="J222" s="4">
        <v>35</v>
      </c>
      <c r="K222" s="3" cm="1">
        <f t="array" ref="K222">SUM(TB_INGRESOSYEGRESOS[[#This Row],[Costo]:[Unidades]]*$K$12)</f>
        <v>825.51</v>
      </c>
      <c r="L222" s="3">
        <f t="shared" si="3"/>
        <v>4756.51</v>
      </c>
      <c r="M222" s="21">
        <f>TB_INGRESOSYEGRESOS[[#This Row],[Total]]*$M$12</f>
        <v>1426.953</v>
      </c>
    </row>
    <row r="223" spans="3:13" x14ac:dyDescent="0.25">
      <c r="C223" t="str">
        <f>IF(COUNTA($E$14:E223)=COUNTA($E$14:E222),"","COD - "&amp;COUNTA($E$14:E223))</f>
        <v>COD - 210</v>
      </c>
      <c r="E223" s="1">
        <v>45384</v>
      </c>
      <c r="F223" t="s">
        <v>13</v>
      </c>
      <c r="G223" t="s">
        <v>29</v>
      </c>
      <c r="H223" t="s">
        <v>20</v>
      </c>
      <c r="I223" s="3">
        <v>5048</v>
      </c>
      <c r="J223" s="4">
        <v>26</v>
      </c>
      <c r="K223" s="3" cm="1">
        <f t="array" ref="K223">SUM(TB_INGRESOSYEGRESOS[[#This Row],[Costo]:[Unidades]]*$K$12)</f>
        <v>1065.54</v>
      </c>
      <c r="L223" s="3">
        <f t="shared" si="3"/>
        <v>6139.54</v>
      </c>
      <c r="M223" s="21">
        <f>TB_INGRESOSYEGRESOS[[#This Row],[Total]]*$M$12</f>
        <v>1841.8619999999999</v>
      </c>
    </row>
    <row r="224" spans="3:13" x14ac:dyDescent="0.25">
      <c r="C224" t="str">
        <f>IF(COUNTA($E$14:E224)=COUNTA($E$14:E223),"","COD - "&amp;COUNTA($E$14:E224))</f>
        <v>COD - 211</v>
      </c>
      <c r="E224" s="1">
        <v>45384</v>
      </c>
      <c r="F224" t="s">
        <v>13</v>
      </c>
      <c r="G224" t="s">
        <v>29</v>
      </c>
      <c r="H224" t="s">
        <v>20</v>
      </c>
      <c r="I224" s="3">
        <v>3715</v>
      </c>
      <c r="J224" s="4">
        <v>23</v>
      </c>
      <c r="K224" s="3" cm="1">
        <f t="array" ref="K224">SUM(TB_INGRESOSYEGRESOS[[#This Row],[Costo]:[Unidades]]*$K$12)</f>
        <v>784.98</v>
      </c>
      <c r="L224" s="3">
        <f t="shared" si="3"/>
        <v>4522.9799999999996</v>
      </c>
      <c r="M224" s="21">
        <f>TB_INGRESOSYEGRESOS[[#This Row],[Total]]*$M$12</f>
        <v>1356.8939999999998</v>
      </c>
    </row>
    <row r="225" spans="3:13" x14ac:dyDescent="0.25">
      <c r="C225" t="str">
        <f>IF(COUNTA($E$14:E225)=COUNTA($E$14:E224),"","COD - "&amp;COUNTA($E$14:E225))</f>
        <v>COD - 212</v>
      </c>
      <c r="E225" s="1">
        <v>45384</v>
      </c>
      <c r="F225" t="s">
        <v>31</v>
      </c>
      <c r="G225" t="s">
        <v>28</v>
      </c>
      <c r="H225" t="s">
        <v>19</v>
      </c>
      <c r="I225" s="3">
        <v>1745</v>
      </c>
      <c r="J225" s="4">
        <v>24</v>
      </c>
      <c r="K225" s="3" cm="1">
        <f t="array" ref="K225">SUM(TB_INGRESOSYEGRESOS[[#This Row],[Costo]:[Unidades]]*$K$12)</f>
        <v>371.49</v>
      </c>
      <c r="L225" s="3">
        <f t="shared" si="3"/>
        <v>2140.4899999999998</v>
      </c>
      <c r="M225" s="21">
        <f>TB_INGRESOSYEGRESOS[[#This Row],[Total]]*$M$12</f>
        <v>642.14699999999993</v>
      </c>
    </row>
    <row r="226" spans="3:13" x14ac:dyDescent="0.25">
      <c r="C226" t="str">
        <f>IF(COUNTA($E$14:E226)=COUNTA($E$14:E225),"","COD - "&amp;COUNTA($E$14:E226))</f>
        <v>COD - 213</v>
      </c>
      <c r="E226" s="1">
        <v>45383</v>
      </c>
      <c r="F226" t="s">
        <v>35</v>
      </c>
      <c r="G226" t="s">
        <v>28</v>
      </c>
      <c r="H226" t="s">
        <v>21</v>
      </c>
      <c r="I226" s="3">
        <v>5130</v>
      </c>
      <c r="J226" s="4">
        <v>9</v>
      </c>
      <c r="K226" s="3" cm="1">
        <f t="array" ref="K226">SUM(TB_INGRESOSYEGRESOS[[#This Row],[Costo]:[Unidades]]*$K$12)</f>
        <v>1079.19</v>
      </c>
      <c r="L226" s="3">
        <f t="shared" si="3"/>
        <v>6218.1900000000005</v>
      </c>
      <c r="M226" s="21">
        <f>TB_INGRESOSYEGRESOS[[#This Row],[Total]]*$M$12</f>
        <v>1865.4570000000001</v>
      </c>
    </row>
    <row r="227" spans="3:13" x14ac:dyDescent="0.25">
      <c r="C227" t="str">
        <f>IF(COUNTA($E$14:E227)=COUNTA($E$14:E226),"","COD - "&amp;COUNTA($E$14:E227))</f>
        <v>COD - 214</v>
      </c>
      <c r="E227" s="1">
        <v>45383</v>
      </c>
      <c r="F227" t="s">
        <v>15</v>
      </c>
      <c r="G227" t="s">
        <v>29</v>
      </c>
      <c r="H227" t="s">
        <v>20</v>
      </c>
      <c r="I227" s="3">
        <v>6755</v>
      </c>
      <c r="J227" s="4">
        <v>34</v>
      </c>
      <c r="K227" s="3" cm="1">
        <f t="array" ref="K227">SUM(TB_INGRESOSYEGRESOS[[#This Row],[Costo]:[Unidades]]*$K$12)</f>
        <v>1425.69</v>
      </c>
      <c r="L227" s="3">
        <f t="shared" si="3"/>
        <v>8214.69</v>
      </c>
      <c r="M227" s="21">
        <f>TB_INGRESOSYEGRESOS[[#This Row],[Total]]*$M$12</f>
        <v>2464.4070000000002</v>
      </c>
    </row>
    <row r="228" spans="3:13" x14ac:dyDescent="0.25">
      <c r="C228" t="str">
        <f>IF(COUNTA($E$14:E228)=COUNTA($E$14:E227),"","COD - "&amp;COUNTA($E$14:E228))</f>
        <v>COD - 215</v>
      </c>
      <c r="E228" s="1">
        <v>45383</v>
      </c>
      <c r="F228" t="s">
        <v>34</v>
      </c>
      <c r="G228" t="s">
        <v>28</v>
      </c>
      <c r="H228" t="s">
        <v>20</v>
      </c>
      <c r="I228" s="3">
        <v>1028</v>
      </c>
      <c r="J228" s="4">
        <v>42</v>
      </c>
      <c r="K228" s="3" cm="1">
        <f t="array" ref="K228">SUM(TB_INGRESOSYEGRESOS[[#This Row],[Costo]:[Unidades]]*$K$12)</f>
        <v>224.7</v>
      </c>
      <c r="L228" s="3">
        <f t="shared" si="3"/>
        <v>1294.7</v>
      </c>
      <c r="M228" s="21">
        <f>TB_INGRESOSYEGRESOS[[#This Row],[Total]]*$M$12</f>
        <v>388.41</v>
      </c>
    </row>
    <row r="229" spans="3:13" x14ac:dyDescent="0.25">
      <c r="C229" t="str">
        <f>IF(COUNTA($E$14:E229)=COUNTA($E$14:E228),"","COD - "&amp;COUNTA($E$14:E229))</f>
        <v>COD - 216</v>
      </c>
      <c r="E229" s="1">
        <v>45382</v>
      </c>
      <c r="F229" t="s">
        <v>31</v>
      </c>
      <c r="G229" t="s">
        <v>28</v>
      </c>
      <c r="H229" t="s">
        <v>19</v>
      </c>
      <c r="I229" s="3">
        <v>8051</v>
      </c>
      <c r="J229" s="4">
        <v>19</v>
      </c>
      <c r="K229" s="3" cm="1">
        <f t="array" ref="K229">SUM(TB_INGRESOSYEGRESOS[[#This Row],[Costo]:[Unidades]]*$K$12)</f>
        <v>1694.7</v>
      </c>
      <c r="L229" s="3">
        <f t="shared" si="3"/>
        <v>9764.7000000000007</v>
      </c>
      <c r="M229" s="21">
        <f>TB_INGRESOSYEGRESOS[[#This Row],[Total]]*$M$12</f>
        <v>2929.4100000000003</v>
      </c>
    </row>
    <row r="230" spans="3:13" x14ac:dyDescent="0.25">
      <c r="C230" t="str">
        <f>IF(COUNTA($E$14:E230)=COUNTA($E$14:E229),"","COD - "&amp;COUNTA($E$14:E230))</f>
        <v>COD - 217</v>
      </c>
      <c r="E230" s="1">
        <v>45382</v>
      </c>
      <c r="F230" t="s">
        <v>16</v>
      </c>
      <c r="G230" t="s">
        <v>29</v>
      </c>
      <c r="H230" t="s">
        <v>20</v>
      </c>
      <c r="I230" s="3">
        <v>2093</v>
      </c>
      <c r="J230" s="4">
        <v>33</v>
      </c>
      <c r="K230" s="3" cm="1">
        <f t="array" ref="K230">SUM(TB_INGRESOSYEGRESOS[[#This Row],[Costo]:[Unidades]]*$K$12)</f>
        <v>446.46</v>
      </c>
      <c r="L230" s="3">
        <f t="shared" si="3"/>
        <v>2572.46</v>
      </c>
      <c r="M230" s="21">
        <f>TB_INGRESOSYEGRESOS[[#This Row],[Total]]*$M$12</f>
        <v>771.73799999999994</v>
      </c>
    </row>
    <row r="231" spans="3:13" x14ac:dyDescent="0.25">
      <c r="C231" t="str">
        <f>IF(COUNTA($E$14:E231)=COUNTA($E$14:E230),"","COD - "&amp;COUNTA($E$14:E231))</f>
        <v>COD - 218</v>
      </c>
      <c r="E231" s="1">
        <v>45382</v>
      </c>
      <c r="F231" t="s">
        <v>16</v>
      </c>
      <c r="G231" t="s">
        <v>29</v>
      </c>
      <c r="H231" t="s">
        <v>19</v>
      </c>
      <c r="I231" s="3">
        <v>9995</v>
      </c>
      <c r="J231" s="4">
        <v>30</v>
      </c>
      <c r="K231" s="3" cm="1">
        <f t="array" ref="K231">SUM(TB_INGRESOSYEGRESOS[[#This Row],[Costo]:[Unidades]]*$K$12)</f>
        <v>2105.25</v>
      </c>
      <c r="L231" s="3">
        <f t="shared" si="3"/>
        <v>12130.25</v>
      </c>
      <c r="M231" s="21">
        <f>TB_INGRESOSYEGRESOS[[#This Row],[Total]]*$M$12</f>
        <v>3639.0749999999998</v>
      </c>
    </row>
    <row r="232" spans="3:13" x14ac:dyDescent="0.25">
      <c r="C232" t="str">
        <f>IF(COUNTA($E$14:E232)=COUNTA($E$14:E231),"","COD - "&amp;COUNTA($E$14:E232))</f>
        <v>COD - 219</v>
      </c>
      <c r="E232" s="1">
        <v>45382</v>
      </c>
      <c r="F232" t="s">
        <v>35</v>
      </c>
      <c r="G232" t="s">
        <v>28</v>
      </c>
      <c r="H232" t="s">
        <v>20</v>
      </c>
      <c r="I232" s="3">
        <v>4404</v>
      </c>
      <c r="J232" s="4">
        <v>1</v>
      </c>
      <c r="K232" s="3" cm="1">
        <f t="array" ref="K232">SUM(TB_INGRESOSYEGRESOS[[#This Row],[Costo]:[Unidades]]*$K$12)</f>
        <v>925.05</v>
      </c>
      <c r="L232" s="3">
        <f t="shared" si="3"/>
        <v>5330.05</v>
      </c>
      <c r="M232" s="21">
        <f>TB_INGRESOSYEGRESOS[[#This Row],[Total]]*$M$12</f>
        <v>1599.0150000000001</v>
      </c>
    </row>
    <row r="233" spans="3:13" x14ac:dyDescent="0.25">
      <c r="C233" t="str">
        <f>IF(COUNTA($E$14:E233)=COUNTA($E$14:E232),"","COD - "&amp;COUNTA($E$14:E233))</f>
        <v>COD - 220</v>
      </c>
      <c r="E233" s="1">
        <v>45381</v>
      </c>
      <c r="F233" t="s">
        <v>14</v>
      </c>
      <c r="G233" t="s">
        <v>29</v>
      </c>
      <c r="H233" t="s">
        <v>20</v>
      </c>
      <c r="I233" s="3">
        <v>633</v>
      </c>
      <c r="J233" s="4">
        <v>20</v>
      </c>
      <c r="K233" s="3" cm="1">
        <f t="array" ref="K233">SUM(TB_INGRESOSYEGRESOS[[#This Row],[Costo]:[Unidades]]*$K$12)</f>
        <v>137.13</v>
      </c>
      <c r="L233" s="3">
        <f t="shared" si="3"/>
        <v>790.13</v>
      </c>
      <c r="M233" s="21">
        <f>TB_INGRESOSYEGRESOS[[#This Row],[Total]]*$M$12</f>
        <v>237.03899999999999</v>
      </c>
    </row>
    <row r="234" spans="3:13" x14ac:dyDescent="0.25">
      <c r="C234" t="str">
        <f>IF(COUNTA($E$14:E234)=COUNTA($E$14:E233),"","COD - "&amp;COUNTA($E$14:E234))</f>
        <v>COD - 221</v>
      </c>
      <c r="E234" s="1">
        <v>45380</v>
      </c>
      <c r="F234" t="s">
        <v>14</v>
      </c>
      <c r="G234" t="s">
        <v>29</v>
      </c>
      <c r="H234" t="s">
        <v>19</v>
      </c>
      <c r="I234" s="3">
        <v>7695</v>
      </c>
      <c r="J234" s="4">
        <v>27</v>
      </c>
      <c r="K234" s="3" cm="1">
        <f t="array" ref="K234">SUM(TB_INGRESOSYEGRESOS[[#This Row],[Costo]:[Unidades]]*$K$12)</f>
        <v>1621.6200000000001</v>
      </c>
      <c r="L234" s="3">
        <f t="shared" si="3"/>
        <v>9343.6200000000008</v>
      </c>
      <c r="M234" s="21">
        <f>TB_INGRESOSYEGRESOS[[#This Row],[Total]]*$M$12</f>
        <v>2803.0860000000002</v>
      </c>
    </row>
    <row r="235" spans="3:13" x14ac:dyDescent="0.25">
      <c r="C235" t="str">
        <f>IF(COUNTA($E$14:E235)=COUNTA($E$14:E234),"","COD - "&amp;COUNTA($E$14:E235))</f>
        <v>COD - 222</v>
      </c>
      <c r="E235" s="1">
        <v>45380</v>
      </c>
      <c r="F235" t="s">
        <v>32</v>
      </c>
      <c r="G235" t="s">
        <v>28</v>
      </c>
      <c r="H235" t="s">
        <v>20</v>
      </c>
      <c r="I235" s="3">
        <v>5476</v>
      </c>
      <c r="J235" s="4">
        <v>9</v>
      </c>
      <c r="K235" s="3" cm="1">
        <f t="array" ref="K235">SUM(TB_INGRESOSYEGRESOS[[#This Row],[Costo]:[Unidades]]*$K$12)</f>
        <v>1151.8500000000001</v>
      </c>
      <c r="L235" s="3">
        <f t="shared" si="3"/>
        <v>6636.85</v>
      </c>
      <c r="M235" s="21">
        <f>TB_INGRESOSYEGRESOS[[#This Row],[Total]]*$M$12</f>
        <v>1991.0550000000001</v>
      </c>
    </row>
    <row r="236" spans="3:13" x14ac:dyDescent="0.25">
      <c r="C236" t="str">
        <f>IF(COUNTA($E$14:E236)=COUNTA($E$14:E235),"","COD - "&amp;COUNTA($E$14:E236))</f>
        <v>COD - 223</v>
      </c>
      <c r="E236" s="1">
        <v>45380</v>
      </c>
      <c r="F236" t="s">
        <v>32</v>
      </c>
      <c r="G236" t="s">
        <v>28</v>
      </c>
      <c r="H236" t="s">
        <v>20</v>
      </c>
      <c r="I236" s="3">
        <v>9384</v>
      </c>
      <c r="J236" s="4">
        <v>48</v>
      </c>
      <c r="K236" s="3" cm="1">
        <f t="array" ref="K236">SUM(TB_INGRESOSYEGRESOS[[#This Row],[Costo]:[Unidades]]*$K$12)</f>
        <v>1980.7199999999998</v>
      </c>
      <c r="L236" s="3">
        <f t="shared" si="3"/>
        <v>11412.72</v>
      </c>
      <c r="M236" s="21">
        <f>TB_INGRESOSYEGRESOS[[#This Row],[Total]]*$M$12</f>
        <v>3423.8159999999998</v>
      </c>
    </row>
    <row r="237" spans="3:13" x14ac:dyDescent="0.25">
      <c r="C237" t="str">
        <f>IF(COUNTA($E$14:E237)=COUNTA($E$14:E236),"","COD - "&amp;COUNTA($E$14:E237))</f>
        <v>COD - 224</v>
      </c>
      <c r="E237" s="1">
        <v>45380</v>
      </c>
      <c r="F237" t="s">
        <v>16</v>
      </c>
      <c r="G237" t="s">
        <v>29</v>
      </c>
      <c r="H237" t="s">
        <v>20</v>
      </c>
      <c r="I237" s="3">
        <v>6071</v>
      </c>
      <c r="J237" s="4">
        <v>33</v>
      </c>
      <c r="K237" s="3" cm="1">
        <f t="array" ref="K237">SUM(TB_INGRESOSYEGRESOS[[#This Row],[Costo]:[Unidades]]*$K$12)</f>
        <v>1281.8399999999999</v>
      </c>
      <c r="L237" s="3">
        <f t="shared" si="3"/>
        <v>7385.84</v>
      </c>
      <c r="M237" s="21">
        <f>TB_INGRESOSYEGRESOS[[#This Row],[Total]]*$M$12</f>
        <v>2215.752</v>
      </c>
    </row>
    <row r="238" spans="3:13" x14ac:dyDescent="0.25">
      <c r="C238" t="str">
        <f>IF(COUNTA($E$14:E238)=COUNTA($E$14:E237),"","COD - "&amp;COUNTA($E$14:E238))</f>
        <v>COD - 225</v>
      </c>
      <c r="E238" s="1">
        <v>45380</v>
      </c>
      <c r="F238" t="s">
        <v>33</v>
      </c>
      <c r="G238" t="s">
        <v>28</v>
      </c>
      <c r="H238" t="s">
        <v>20</v>
      </c>
      <c r="I238" s="3">
        <v>8234</v>
      </c>
      <c r="J238" s="4">
        <v>7</v>
      </c>
      <c r="K238" s="3" cm="1">
        <f t="array" ref="K238">SUM(TB_INGRESOSYEGRESOS[[#This Row],[Costo]:[Unidades]]*$K$12)</f>
        <v>1730.61</v>
      </c>
      <c r="L238" s="3">
        <f t="shared" si="3"/>
        <v>9971.61</v>
      </c>
      <c r="M238" s="21">
        <f>TB_INGRESOSYEGRESOS[[#This Row],[Total]]*$M$12</f>
        <v>2991.4830000000002</v>
      </c>
    </row>
    <row r="239" spans="3:13" x14ac:dyDescent="0.25">
      <c r="C239" t="str">
        <f>IF(COUNTA($E$14:E239)=COUNTA($E$14:E238),"","COD - "&amp;COUNTA($E$14:E239))</f>
        <v>COD - 226</v>
      </c>
      <c r="E239" s="1">
        <v>45380</v>
      </c>
      <c r="F239" t="s">
        <v>14</v>
      </c>
      <c r="G239" t="s">
        <v>29</v>
      </c>
      <c r="H239" t="s">
        <v>19</v>
      </c>
      <c r="I239" s="3">
        <v>816</v>
      </c>
      <c r="J239" s="4">
        <v>9</v>
      </c>
      <c r="K239" s="3" cm="1">
        <f t="array" ref="K239">SUM(TB_INGRESOSYEGRESOS[[#This Row],[Costo]:[Unidades]]*$K$12)</f>
        <v>173.24999999999997</v>
      </c>
      <c r="L239" s="3">
        <f t="shared" si="3"/>
        <v>998.25</v>
      </c>
      <c r="M239" s="21">
        <f>TB_INGRESOSYEGRESOS[[#This Row],[Total]]*$M$12</f>
        <v>299.47499999999997</v>
      </c>
    </row>
    <row r="240" spans="3:13" x14ac:dyDescent="0.25">
      <c r="C240" t="str">
        <f>IF(COUNTA($E$14:E240)=COUNTA($E$14:E239),"","COD - "&amp;COUNTA($E$14:E240))</f>
        <v>COD - 227</v>
      </c>
      <c r="E240" s="1">
        <v>45379</v>
      </c>
      <c r="F240" t="s">
        <v>35</v>
      </c>
      <c r="G240" t="s">
        <v>28</v>
      </c>
      <c r="H240" t="s">
        <v>20</v>
      </c>
      <c r="I240" s="3">
        <v>6730</v>
      </c>
      <c r="J240" s="4">
        <v>14</v>
      </c>
      <c r="K240" s="3" cm="1">
        <f t="array" ref="K240">SUM(TB_INGRESOSYEGRESOS[[#This Row],[Costo]:[Unidades]]*$K$12)</f>
        <v>1416.24</v>
      </c>
      <c r="L240" s="3">
        <f t="shared" si="3"/>
        <v>8160.24</v>
      </c>
      <c r="M240" s="21">
        <f>TB_INGRESOSYEGRESOS[[#This Row],[Total]]*$M$12</f>
        <v>2448.0719999999997</v>
      </c>
    </row>
    <row r="241" spans="3:13" x14ac:dyDescent="0.25">
      <c r="C241" t="str">
        <f>IF(COUNTA($E$14:E241)=COUNTA($E$14:E240),"","COD - "&amp;COUNTA($E$14:E241))</f>
        <v>COD - 228</v>
      </c>
      <c r="E241" s="1">
        <v>45378</v>
      </c>
      <c r="F241" t="s">
        <v>15</v>
      </c>
      <c r="G241" t="s">
        <v>29</v>
      </c>
      <c r="H241" t="s">
        <v>20</v>
      </c>
      <c r="I241" s="3">
        <v>3118</v>
      </c>
      <c r="J241" s="4">
        <v>6</v>
      </c>
      <c r="K241" s="3" cm="1">
        <f t="array" ref="K241">SUM(TB_INGRESOSYEGRESOS[[#This Row],[Costo]:[Unidades]]*$K$12)</f>
        <v>656.04</v>
      </c>
      <c r="L241" s="3">
        <f t="shared" si="3"/>
        <v>3780.04</v>
      </c>
      <c r="M241" s="21">
        <f>TB_INGRESOSYEGRESOS[[#This Row],[Total]]*$M$12</f>
        <v>1134.0119999999999</v>
      </c>
    </row>
    <row r="242" spans="3:13" x14ac:dyDescent="0.25">
      <c r="C242" t="str">
        <f>IF(COUNTA($E$14:E242)=COUNTA($E$14:E241),"","COD - "&amp;COUNTA($E$14:E242))</f>
        <v>COD - 229</v>
      </c>
      <c r="E242" s="1">
        <v>45378</v>
      </c>
      <c r="F242" t="s">
        <v>13</v>
      </c>
      <c r="G242" t="s">
        <v>29</v>
      </c>
      <c r="H242" t="s">
        <v>20</v>
      </c>
      <c r="I242" s="3">
        <v>8190</v>
      </c>
      <c r="J242" s="4">
        <v>45</v>
      </c>
      <c r="K242" s="3" cm="1">
        <f t="array" ref="K242">SUM(TB_INGRESOSYEGRESOS[[#This Row],[Costo]:[Unidades]]*$K$12)</f>
        <v>1729.35</v>
      </c>
      <c r="L242" s="3">
        <f t="shared" si="3"/>
        <v>9964.35</v>
      </c>
      <c r="M242" s="21">
        <f>TB_INGRESOSYEGRESOS[[#This Row],[Total]]*$M$12</f>
        <v>2989.3049999999998</v>
      </c>
    </row>
    <row r="243" spans="3:13" x14ac:dyDescent="0.25">
      <c r="C243" t="str">
        <f>IF(COUNTA($E$14:E243)=COUNTA($E$14:E242),"","COD - "&amp;COUNTA($E$14:E243))</f>
        <v>COD - 230</v>
      </c>
      <c r="E243" s="1">
        <v>45378</v>
      </c>
      <c r="F243" t="s">
        <v>31</v>
      </c>
      <c r="G243" t="s">
        <v>28</v>
      </c>
      <c r="H243" t="s">
        <v>21</v>
      </c>
      <c r="I243" s="3">
        <v>4594</v>
      </c>
      <c r="J243" s="4">
        <v>49</v>
      </c>
      <c r="K243" s="3" cm="1">
        <f t="array" ref="K243">SUM(TB_INGRESOSYEGRESOS[[#This Row],[Costo]:[Unidades]]*$K$12)</f>
        <v>975.03</v>
      </c>
      <c r="L243" s="3">
        <f t="shared" si="3"/>
        <v>5618.03</v>
      </c>
      <c r="M243" s="21">
        <f>TB_INGRESOSYEGRESOS[[#This Row],[Total]]*$M$12</f>
        <v>1685.4089999999999</v>
      </c>
    </row>
    <row r="244" spans="3:13" x14ac:dyDescent="0.25">
      <c r="C244" t="str">
        <f>IF(COUNTA($E$14:E244)=COUNTA($E$14:E243),"","COD - "&amp;COUNTA($E$14:E244))</f>
        <v>COD - 231</v>
      </c>
      <c r="E244" s="1">
        <v>45378</v>
      </c>
      <c r="F244" t="s">
        <v>35</v>
      </c>
      <c r="G244" t="s">
        <v>28</v>
      </c>
      <c r="H244" t="s">
        <v>20</v>
      </c>
      <c r="I244" s="3">
        <v>4196</v>
      </c>
      <c r="J244" s="4">
        <v>37</v>
      </c>
      <c r="K244" s="3" cm="1">
        <f t="array" ref="K244">SUM(TB_INGRESOSYEGRESOS[[#This Row],[Costo]:[Unidades]]*$K$12)</f>
        <v>888.93</v>
      </c>
      <c r="L244" s="3">
        <f t="shared" si="3"/>
        <v>5121.93</v>
      </c>
      <c r="M244" s="21">
        <f>TB_INGRESOSYEGRESOS[[#This Row],[Total]]*$M$12</f>
        <v>1536.579</v>
      </c>
    </row>
    <row r="245" spans="3:13" x14ac:dyDescent="0.25">
      <c r="C245" t="str">
        <f>IF(COUNTA($E$14:E245)=COUNTA($E$14:E244),"","COD - "&amp;COUNTA($E$14:E245))</f>
        <v>COD - 232</v>
      </c>
      <c r="E245" s="1">
        <v>45377</v>
      </c>
      <c r="F245" t="s">
        <v>35</v>
      </c>
      <c r="G245" t="s">
        <v>28</v>
      </c>
      <c r="H245" t="s">
        <v>20</v>
      </c>
      <c r="I245" s="3">
        <v>6003</v>
      </c>
      <c r="J245" s="4">
        <v>14</v>
      </c>
      <c r="K245" s="3" cm="1">
        <f t="array" ref="K245">SUM(TB_INGRESOSYEGRESOS[[#This Row],[Costo]:[Unidades]]*$K$12)</f>
        <v>1263.57</v>
      </c>
      <c r="L245" s="3">
        <f t="shared" si="3"/>
        <v>7280.57</v>
      </c>
      <c r="M245" s="21">
        <f>TB_INGRESOSYEGRESOS[[#This Row],[Total]]*$M$12</f>
        <v>2184.1709999999998</v>
      </c>
    </row>
    <row r="246" spans="3:13" x14ac:dyDescent="0.25">
      <c r="C246" t="str">
        <f>IF(COUNTA($E$14:E246)=COUNTA($E$14:E245),"","COD - "&amp;COUNTA($E$14:E246))</f>
        <v>COD - 233</v>
      </c>
      <c r="E246" s="1">
        <v>45377</v>
      </c>
      <c r="F246" t="s">
        <v>31</v>
      </c>
      <c r="G246" t="s">
        <v>28</v>
      </c>
      <c r="H246" t="s">
        <v>19</v>
      </c>
      <c r="I246" s="3">
        <v>5037</v>
      </c>
      <c r="J246" s="4">
        <v>1</v>
      </c>
      <c r="K246" s="3" cm="1">
        <f t="array" ref="K246">SUM(TB_INGRESOSYEGRESOS[[#This Row],[Costo]:[Unidades]]*$K$12)</f>
        <v>1057.98</v>
      </c>
      <c r="L246" s="3">
        <f t="shared" si="3"/>
        <v>6095.98</v>
      </c>
      <c r="M246" s="21">
        <f>TB_INGRESOSYEGRESOS[[#This Row],[Total]]*$M$12</f>
        <v>1828.7939999999999</v>
      </c>
    </row>
    <row r="247" spans="3:13" x14ac:dyDescent="0.25">
      <c r="C247" t="str">
        <f>IF(COUNTA($E$14:E247)=COUNTA($E$14:E246),"","COD - "&amp;COUNTA($E$14:E247))</f>
        <v>COD - 234</v>
      </c>
      <c r="E247" s="1">
        <v>45377</v>
      </c>
      <c r="F247" t="s">
        <v>32</v>
      </c>
      <c r="G247" t="s">
        <v>28</v>
      </c>
      <c r="H247" t="s">
        <v>19</v>
      </c>
      <c r="I247" s="3">
        <v>6880</v>
      </c>
      <c r="J247" s="4">
        <v>24</v>
      </c>
      <c r="K247" s="3" cm="1">
        <f t="array" ref="K247">SUM(TB_INGRESOSYEGRESOS[[#This Row],[Costo]:[Unidades]]*$K$12)</f>
        <v>1449.84</v>
      </c>
      <c r="L247" s="3">
        <f t="shared" si="3"/>
        <v>8353.84</v>
      </c>
      <c r="M247" s="21">
        <f>TB_INGRESOSYEGRESOS[[#This Row],[Total]]*$M$12</f>
        <v>2506.152</v>
      </c>
    </row>
    <row r="248" spans="3:13" x14ac:dyDescent="0.25">
      <c r="C248" t="str">
        <f>IF(COUNTA($E$14:E248)=COUNTA($E$14:E247),"","COD - "&amp;COUNTA($E$14:E248))</f>
        <v>COD - 235</v>
      </c>
      <c r="E248" s="1">
        <v>45376</v>
      </c>
      <c r="F248" t="s">
        <v>15</v>
      </c>
      <c r="G248" t="s">
        <v>29</v>
      </c>
      <c r="H248" t="s">
        <v>20</v>
      </c>
      <c r="I248" s="3">
        <v>8281</v>
      </c>
      <c r="J248" s="4">
        <v>30</v>
      </c>
      <c r="K248" s="3" cm="1">
        <f t="array" ref="K248">SUM(TB_INGRESOSYEGRESOS[[#This Row],[Costo]:[Unidades]]*$K$12)</f>
        <v>1745.31</v>
      </c>
      <c r="L248" s="3">
        <f t="shared" si="3"/>
        <v>10056.31</v>
      </c>
      <c r="M248" s="21">
        <f>TB_INGRESOSYEGRESOS[[#This Row],[Total]]*$M$12</f>
        <v>3016.8929999999996</v>
      </c>
    </row>
    <row r="249" spans="3:13" x14ac:dyDescent="0.25">
      <c r="C249" t="str">
        <f>IF(COUNTA($E$14:E249)=COUNTA($E$14:E248),"","COD - "&amp;COUNTA($E$14:E249))</f>
        <v>COD - 236</v>
      </c>
      <c r="E249" s="1">
        <v>45375</v>
      </c>
      <c r="F249" t="s">
        <v>35</v>
      </c>
      <c r="G249" t="s">
        <v>28</v>
      </c>
      <c r="H249" t="s">
        <v>20</v>
      </c>
      <c r="I249" s="3">
        <v>4135</v>
      </c>
      <c r="J249" s="4">
        <v>21</v>
      </c>
      <c r="K249" s="3" cm="1">
        <f t="array" ref="K249">SUM(TB_INGRESOSYEGRESOS[[#This Row],[Costo]:[Unidades]]*$K$12)</f>
        <v>872.76</v>
      </c>
      <c r="L249" s="3">
        <f t="shared" si="3"/>
        <v>5028.76</v>
      </c>
      <c r="M249" s="21">
        <f>TB_INGRESOSYEGRESOS[[#This Row],[Total]]*$M$12</f>
        <v>1508.6279999999999</v>
      </c>
    </row>
    <row r="250" spans="3:13" x14ac:dyDescent="0.25">
      <c r="C250" t="str">
        <f>IF(COUNTA($E$14:E250)=COUNTA($E$14:E249),"","COD - "&amp;COUNTA($E$14:E250))</f>
        <v>COD - 237</v>
      </c>
      <c r="E250" s="1">
        <v>45374</v>
      </c>
      <c r="F250" t="s">
        <v>13</v>
      </c>
      <c r="G250" t="s">
        <v>29</v>
      </c>
      <c r="H250" t="s">
        <v>19</v>
      </c>
      <c r="I250" s="3">
        <v>597</v>
      </c>
      <c r="J250" s="4">
        <v>1</v>
      </c>
      <c r="K250" s="3" cm="1">
        <f t="array" ref="K250">SUM(TB_INGRESOSYEGRESOS[[#This Row],[Costo]:[Unidades]]*$K$12)</f>
        <v>125.57999999999998</v>
      </c>
      <c r="L250" s="3">
        <f t="shared" si="3"/>
        <v>723.57999999999993</v>
      </c>
      <c r="M250" s="21">
        <f>TB_INGRESOSYEGRESOS[[#This Row],[Total]]*$M$12</f>
        <v>217.07399999999998</v>
      </c>
    </row>
    <row r="251" spans="3:13" x14ac:dyDescent="0.25">
      <c r="C251" t="str">
        <f>IF(COUNTA($E$14:E251)=COUNTA($E$14:E250),"","COD - "&amp;COUNTA($E$14:E251))</f>
        <v>COD - 238</v>
      </c>
      <c r="E251" s="1">
        <v>45372</v>
      </c>
      <c r="F251" t="s">
        <v>16</v>
      </c>
      <c r="G251" t="s">
        <v>29</v>
      </c>
      <c r="H251" t="s">
        <v>20</v>
      </c>
      <c r="I251" s="3">
        <v>8820</v>
      </c>
      <c r="J251" s="4">
        <v>49</v>
      </c>
      <c r="K251" s="3" cm="1">
        <f t="array" ref="K251">SUM(TB_INGRESOSYEGRESOS[[#This Row],[Costo]:[Unidades]]*$K$12)</f>
        <v>1862.4899999999998</v>
      </c>
      <c r="L251" s="3">
        <f t="shared" si="3"/>
        <v>10731.49</v>
      </c>
      <c r="M251" s="21">
        <f>TB_INGRESOSYEGRESOS[[#This Row],[Total]]*$M$12</f>
        <v>3219.4469999999997</v>
      </c>
    </row>
    <row r="252" spans="3:13" x14ac:dyDescent="0.25">
      <c r="C252" t="str">
        <f>IF(COUNTA($E$14:E252)=COUNTA($E$14:E251),"","COD - "&amp;COUNTA($E$14:E252))</f>
        <v>COD - 239</v>
      </c>
      <c r="E252" s="1">
        <v>45372</v>
      </c>
      <c r="F252" t="s">
        <v>15</v>
      </c>
      <c r="G252" t="s">
        <v>29</v>
      </c>
      <c r="H252" t="s">
        <v>19</v>
      </c>
      <c r="I252" s="3">
        <v>5962</v>
      </c>
      <c r="J252" s="4">
        <v>26</v>
      </c>
      <c r="K252" s="3" cm="1">
        <f t="array" ref="K252">SUM(TB_INGRESOSYEGRESOS[[#This Row],[Costo]:[Unidades]]*$K$12)</f>
        <v>1257.48</v>
      </c>
      <c r="L252" s="3">
        <f t="shared" si="3"/>
        <v>7245.48</v>
      </c>
      <c r="M252" s="21">
        <f>TB_INGRESOSYEGRESOS[[#This Row],[Total]]*$M$12</f>
        <v>2173.6439999999998</v>
      </c>
    </row>
    <row r="253" spans="3:13" x14ac:dyDescent="0.25">
      <c r="C253" t="str">
        <f>IF(COUNTA($E$14:E253)=COUNTA($E$14:E252),"","COD - "&amp;COUNTA($E$14:E253))</f>
        <v>COD - 240</v>
      </c>
      <c r="E253" s="1">
        <v>45372</v>
      </c>
      <c r="F253" t="s">
        <v>33</v>
      </c>
      <c r="G253" t="s">
        <v>28</v>
      </c>
      <c r="H253" t="s">
        <v>20</v>
      </c>
      <c r="I253" s="3">
        <v>7415</v>
      </c>
      <c r="J253" s="4">
        <v>8</v>
      </c>
      <c r="K253" s="3" cm="1">
        <f t="array" ref="K253">SUM(TB_INGRESOSYEGRESOS[[#This Row],[Costo]:[Unidades]]*$K$12)</f>
        <v>1558.83</v>
      </c>
      <c r="L253" s="3">
        <f t="shared" si="3"/>
        <v>8981.83</v>
      </c>
      <c r="M253" s="21">
        <f>TB_INGRESOSYEGRESOS[[#This Row],[Total]]*$M$12</f>
        <v>2694.549</v>
      </c>
    </row>
    <row r="254" spans="3:13" x14ac:dyDescent="0.25">
      <c r="C254" t="str">
        <f>IF(COUNTA($E$14:E254)=COUNTA($E$14:E253),"","COD - "&amp;COUNTA($E$14:E254))</f>
        <v>COD - 241</v>
      </c>
      <c r="E254" s="1">
        <v>45372</v>
      </c>
      <c r="F254" t="s">
        <v>35</v>
      </c>
      <c r="G254" t="s">
        <v>28</v>
      </c>
      <c r="H254" t="s">
        <v>20</v>
      </c>
      <c r="I254" s="3">
        <v>8729</v>
      </c>
      <c r="J254" s="4">
        <v>8</v>
      </c>
      <c r="K254" s="3" cm="1">
        <f t="array" ref="K254">SUM(TB_INGRESOSYEGRESOS[[#This Row],[Costo]:[Unidades]]*$K$12)</f>
        <v>1834.77</v>
      </c>
      <c r="L254" s="3">
        <f t="shared" si="3"/>
        <v>10571.77</v>
      </c>
      <c r="M254" s="21">
        <f>TB_INGRESOSYEGRESOS[[#This Row],[Total]]*$M$12</f>
        <v>3171.5309999999999</v>
      </c>
    </row>
    <row r="255" spans="3:13" x14ac:dyDescent="0.25">
      <c r="C255" t="str">
        <f>IF(COUNTA($E$14:E255)=COUNTA($E$14:E254),"","COD - "&amp;COUNTA($E$14:E255))</f>
        <v>COD - 242</v>
      </c>
      <c r="E255" s="1">
        <v>45371</v>
      </c>
      <c r="F255" t="s">
        <v>16</v>
      </c>
      <c r="G255" t="s">
        <v>29</v>
      </c>
      <c r="H255" t="s">
        <v>20</v>
      </c>
      <c r="I255" s="3">
        <v>7592</v>
      </c>
      <c r="J255" s="4">
        <v>34</v>
      </c>
      <c r="K255" s="3" cm="1">
        <f t="array" ref="K255">SUM(TB_INGRESOSYEGRESOS[[#This Row],[Costo]:[Unidades]]*$K$12)</f>
        <v>1601.46</v>
      </c>
      <c r="L255" s="3">
        <f t="shared" si="3"/>
        <v>9227.4599999999991</v>
      </c>
      <c r="M255" s="21">
        <f>TB_INGRESOSYEGRESOS[[#This Row],[Total]]*$M$12</f>
        <v>2768.2379999999998</v>
      </c>
    </row>
    <row r="256" spans="3:13" x14ac:dyDescent="0.25">
      <c r="C256" t="str">
        <f>IF(COUNTA($E$14:E256)=COUNTA($E$14:E255),"","COD - "&amp;COUNTA($E$14:E256))</f>
        <v>COD - 243</v>
      </c>
      <c r="E256" s="1">
        <v>45371</v>
      </c>
      <c r="F256" t="s">
        <v>13</v>
      </c>
      <c r="G256" t="s">
        <v>29</v>
      </c>
      <c r="H256" t="s">
        <v>20</v>
      </c>
      <c r="I256" s="3">
        <v>3446</v>
      </c>
      <c r="J256" s="4">
        <v>21</v>
      </c>
      <c r="K256" s="3" cm="1">
        <f t="array" ref="K256">SUM(TB_INGRESOSYEGRESOS[[#This Row],[Costo]:[Unidades]]*$K$12)</f>
        <v>728.06999999999994</v>
      </c>
      <c r="L256" s="3">
        <f t="shared" si="3"/>
        <v>4195.07</v>
      </c>
      <c r="M256" s="21">
        <f>TB_INGRESOSYEGRESOS[[#This Row],[Total]]*$M$12</f>
        <v>1258.521</v>
      </c>
    </row>
    <row r="257" spans="3:13" x14ac:dyDescent="0.25">
      <c r="C257" t="str">
        <f>IF(COUNTA($E$14:E257)=COUNTA($E$14:E256),"","COD - "&amp;COUNTA($E$14:E257))</f>
        <v>COD - 244</v>
      </c>
      <c r="E257" s="1">
        <v>45371</v>
      </c>
      <c r="F257" t="s">
        <v>34</v>
      </c>
      <c r="G257" t="s">
        <v>28</v>
      </c>
      <c r="H257" t="s">
        <v>20</v>
      </c>
      <c r="I257" s="3">
        <v>5071</v>
      </c>
      <c r="J257" s="4">
        <v>17</v>
      </c>
      <c r="K257" s="3" cm="1">
        <f t="array" ref="K257">SUM(TB_INGRESOSYEGRESOS[[#This Row],[Costo]:[Unidades]]*$K$12)</f>
        <v>1068.4799999999998</v>
      </c>
      <c r="L257" s="3">
        <f t="shared" si="3"/>
        <v>6156.48</v>
      </c>
      <c r="M257" s="21">
        <f>TB_INGRESOSYEGRESOS[[#This Row],[Total]]*$M$12</f>
        <v>1846.9439999999997</v>
      </c>
    </row>
    <row r="258" spans="3:13" x14ac:dyDescent="0.25">
      <c r="C258" t="str">
        <f>IF(COUNTA($E$14:E258)=COUNTA($E$14:E257),"","COD - "&amp;COUNTA($E$14:E258))</f>
        <v>COD - 245</v>
      </c>
      <c r="E258" s="1">
        <v>45371</v>
      </c>
      <c r="F258" t="s">
        <v>15</v>
      </c>
      <c r="G258" t="s">
        <v>29</v>
      </c>
      <c r="H258" t="s">
        <v>21</v>
      </c>
      <c r="I258" s="3">
        <v>7651</v>
      </c>
      <c r="J258" s="4">
        <v>28</v>
      </c>
      <c r="K258" s="3" cm="1">
        <f t="array" ref="K258">SUM(TB_INGRESOSYEGRESOS[[#This Row],[Costo]:[Unidades]]*$K$12)</f>
        <v>1612.5900000000001</v>
      </c>
      <c r="L258" s="3">
        <f t="shared" si="3"/>
        <v>9291.59</v>
      </c>
      <c r="M258" s="21">
        <f>TB_INGRESOSYEGRESOS[[#This Row],[Total]]*$M$12</f>
        <v>2787.4769999999999</v>
      </c>
    </row>
    <row r="259" spans="3:13" x14ac:dyDescent="0.25">
      <c r="C259" t="str">
        <f>IF(COUNTA($E$14:E259)=COUNTA($E$14:E258),"","COD - "&amp;COUNTA($E$14:E259))</f>
        <v>COD - 246</v>
      </c>
      <c r="E259" s="1">
        <v>45371</v>
      </c>
      <c r="F259" t="s">
        <v>14</v>
      </c>
      <c r="G259" t="s">
        <v>29</v>
      </c>
      <c r="H259" t="s">
        <v>21</v>
      </c>
      <c r="I259" s="3">
        <v>611</v>
      </c>
      <c r="J259" s="4">
        <v>31</v>
      </c>
      <c r="K259" s="3" cm="1">
        <f t="array" ref="K259">SUM(TB_INGRESOSYEGRESOS[[#This Row],[Costo]:[Unidades]]*$K$12)</f>
        <v>134.82</v>
      </c>
      <c r="L259" s="3">
        <f t="shared" si="3"/>
        <v>776.81999999999994</v>
      </c>
      <c r="M259" s="21">
        <f>TB_INGRESOSYEGRESOS[[#This Row],[Total]]*$M$12</f>
        <v>233.04599999999996</v>
      </c>
    </row>
    <row r="260" spans="3:13" x14ac:dyDescent="0.25">
      <c r="C260" t="str">
        <f>IF(COUNTA($E$14:E260)=COUNTA($E$14:E259),"","COD - "&amp;COUNTA($E$14:E260))</f>
        <v>COD - 247</v>
      </c>
      <c r="E260" s="1">
        <v>45371</v>
      </c>
      <c r="F260" t="s">
        <v>15</v>
      </c>
      <c r="G260" t="s">
        <v>29</v>
      </c>
      <c r="H260" t="s">
        <v>20</v>
      </c>
      <c r="I260" s="3">
        <v>9239</v>
      </c>
      <c r="J260" s="4">
        <v>26</v>
      </c>
      <c r="K260" s="3" cm="1">
        <f t="array" ref="K260">SUM(TB_INGRESOSYEGRESOS[[#This Row],[Costo]:[Unidades]]*$K$12)</f>
        <v>1945.6499999999999</v>
      </c>
      <c r="L260" s="3">
        <f t="shared" si="3"/>
        <v>11210.65</v>
      </c>
      <c r="M260" s="21">
        <f>TB_INGRESOSYEGRESOS[[#This Row],[Total]]*$M$12</f>
        <v>3363.1949999999997</v>
      </c>
    </row>
    <row r="261" spans="3:13" x14ac:dyDescent="0.25">
      <c r="C261" t="str">
        <f>IF(COUNTA($E$14:E261)=COUNTA($E$14:E260),"","COD - "&amp;COUNTA($E$14:E261))</f>
        <v>COD - 248</v>
      </c>
      <c r="E261" s="1">
        <v>45370</v>
      </c>
      <c r="F261" t="s">
        <v>34</v>
      </c>
      <c r="G261" t="s">
        <v>28</v>
      </c>
      <c r="H261" t="s">
        <v>20</v>
      </c>
      <c r="I261" s="3">
        <v>973</v>
      </c>
      <c r="J261" s="4">
        <v>5</v>
      </c>
      <c r="K261" s="3" cm="1">
        <f t="array" ref="K261">SUM(TB_INGRESOSYEGRESOS[[#This Row],[Costo]:[Unidades]]*$K$12)</f>
        <v>205.38</v>
      </c>
      <c r="L261" s="3">
        <f t="shared" si="3"/>
        <v>1183.3800000000001</v>
      </c>
      <c r="M261" s="21">
        <f>TB_INGRESOSYEGRESOS[[#This Row],[Total]]*$M$12</f>
        <v>355.01400000000001</v>
      </c>
    </row>
    <row r="262" spans="3:13" x14ac:dyDescent="0.25">
      <c r="C262" t="str">
        <f>IF(COUNTA($E$14:E262)=COUNTA($E$14:E261),"","COD - "&amp;COUNTA($E$14:E262))</f>
        <v>COD - 249</v>
      </c>
      <c r="E262" s="1">
        <v>45370</v>
      </c>
      <c r="F262" t="s">
        <v>31</v>
      </c>
      <c r="G262" t="s">
        <v>28</v>
      </c>
      <c r="H262" t="s">
        <v>20</v>
      </c>
      <c r="I262" s="3">
        <v>6504</v>
      </c>
      <c r="J262" s="4">
        <v>37</v>
      </c>
      <c r="K262" s="3" cm="1">
        <f t="array" ref="K262">SUM(TB_INGRESOSYEGRESOS[[#This Row],[Costo]:[Unidades]]*$K$12)</f>
        <v>1373.61</v>
      </c>
      <c r="L262" s="3">
        <f t="shared" si="3"/>
        <v>7914.61</v>
      </c>
      <c r="M262" s="21">
        <f>TB_INGRESOSYEGRESOS[[#This Row],[Total]]*$M$12</f>
        <v>2374.3829999999998</v>
      </c>
    </row>
    <row r="263" spans="3:13" x14ac:dyDescent="0.25">
      <c r="C263" t="str">
        <f>IF(COUNTA($E$14:E263)=COUNTA($E$14:E262),"","COD - "&amp;COUNTA($E$14:E263))</f>
        <v>COD - 250</v>
      </c>
      <c r="E263" s="1">
        <v>45369</v>
      </c>
      <c r="F263" t="s">
        <v>35</v>
      </c>
      <c r="G263" t="s">
        <v>28</v>
      </c>
      <c r="H263" t="s">
        <v>20</v>
      </c>
      <c r="I263" s="3">
        <v>8474</v>
      </c>
      <c r="J263" s="4">
        <v>22</v>
      </c>
      <c r="K263" s="3" cm="1">
        <f t="array" ref="K263">SUM(TB_INGRESOSYEGRESOS[[#This Row],[Costo]:[Unidades]]*$K$12)</f>
        <v>1784.1599999999999</v>
      </c>
      <c r="L263" s="3">
        <f t="shared" si="3"/>
        <v>10280.16</v>
      </c>
      <c r="M263" s="21">
        <f>TB_INGRESOSYEGRESOS[[#This Row],[Total]]*$M$12</f>
        <v>3084.0479999999998</v>
      </c>
    </row>
    <row r="264" spans="3:13" x14ac:dyDescent="0.25">
      <c r="C264" t="str">
        <f>IF(COUNTA($E$14:E264)=COUNTA($E$14:E263),"","COD - "&amp;COUNTA($E$14:E264))</f>
        <v>COD - 251</v>
      </c>
      <c r="E264" s="1">
        <v>45368</v>
      </c>
      <c r="F264" t="s">
        <v>13</v>
      </c>
      <c r="G264" t="s">
        <v>29</v>
      </c>
      <c r="H264" t="s">
        <v>20</v>
      </c>
      <c r="I264" s="3">
        <v>4575</v>
      </c>
      <c r="J264" s="4">
        <v>4</v>
      </c>
      <c r="K264" s="3" cm="1">
        <f t="array" ref="K264">SUM(TB_INGRESOSYEGRESOS[[#This Row],[Costo]:[Unidades]]*$K$12)</f>
        <v>961.59</v>
      </c>
      <c r="L264" s="3">
        <f t="shared" si="3"/>
        <v>5540.59</v>
      </c>
      <c r="M264" s="21">
        <f>TB_INGRESOSYEGRESOS[[#This Row],[Total]]*$M$12</f>
        <v>1662.1769999999999</v>
      </c>
    </row>
    <row r="265" spans="3:13" x14ac:dyDescent="0.25">
      <c r="C265" t="str">
        <f>IF(COUNTA($E$14:E265)=COUNTA($E$14:E264),"","COD - "&amp;COUNTA($E$14:E265))</f>
        <v>COD - 252</v>
      </c>
      <c r="E265" s="1">
        <v>45368</v>
      </c>
      <c r="F265" t="s">
        <v>13</v>
      </c>
      <c r="G265" t="s">
        <v>29</v>
      </c>
      <c r="H265" t="s">
        <v>20</v>
      </c>
      <c r="I265" s="3">
        <v>3685</v>
      </c>
      <c r="J265" s="4">
        <v>16</v>
      </c>
      <c r="K265" s="3" cm="1">
        <f t="array" ref="K265">SUM(TB_INGRESOSYEGRESOS[[#This Row],[Costo]:[Unidades]]*$K$12)</f>
        <v>777.21</v>
      </c>
      <c r="L265" s="3">
        <f t="shared" si="3"/>
        <v>4478.21</v>
      </c>
      <c r="M265" s="21">
        <f>TB_INGRESOSYEGRESOS[[#This Row],[Total]]*$M$12</f>
        <v>1343.463</v>
      </c>
    </row>
    <row r="266" spans="3:13" x14ac:dyDescent="0.25">
      <c r="C266" t="str">
        <f>IF(COUNTA($E$14:E266)=COUNTA($E$14:E265),"","COD - "&amp;COUNTA($E$14:E266))</f>
        <v>COD - 253</v>
      </c>
      <c r="E266" s="1">
        <v>45368</v>
      </c>
      <c r="F266" t="s">
        <v>31</v>
      </c>
      <c r="G266" t="s">
        <v>28</v>
      </c>
      <c r="H266" t="s">
        <v>21</v>
      </c>
      <c r="I266" s="3">
        <v>7821</v>
      </c>
      <c r="J266" s="4">
        <v>23</v>
      </c>
      <c r="K266" s="3" cm="1">
        <f t="array" ref="K266">SUM(TB_INGRESOSYEGRESOS[[#This Row],[Costo]:[Unidades]]*$K$12)</f>
        <v>1647.2399999999998</v>
      </c>
      <c r="L266" s="3">
        <f t="shared" si="3"/>
        <v>9491.24</v>
      </c>
      <c r="M266" s="21">
        <f>TB_INGRESOSYEGRESOS[[#This Row],[Total]]*$M$12</f>
        <v>2847.3719999999998</v>
      </c>
    </row>
    <row r="267" spans="3:13" x14ac:dyDescent="0.25">
      <c r="C267" t="str">
        <f>IF(COUNTA($E$14:E267)=COUNTA($E$14:E266),"","COD - "&amp;COUNTA($E$14:E267))</f>
        <v>COD - 254</v>
      </c>
      <c r="E267" s="1">
        <v>45367</v>
      </c>
      <c r="F267" t="s">
        <v>13</v>
      </c>
      <c r="G267" t="s">
        <v>29</v>
      </c>
      <c r="H267" t="s">
        <v>21</v>
      </c>
      <c r="I267" s="3">
        <v>3605</v>
      </c>
      <c r="J267" s="4">
        <v>16</v>
      </c>
      <c r="K267" s="3" cm="1">
        <f t="array" ref="K267">SUM(TB_INGRESOSYEGRESOS[[#This Row],[Costo]:[Unidades]]*$K$12)</f>
        <v>760.41</v>
      </c>
      <c r="L267" s="3">
        <f t="shared" si="3"/>
        <v>4381.41</v>
      </c>
      <c r="M267" s="21">
        <f>TB_INGRESOSYEGRESOS[[#This Row],[Total]]*$M$12</f>
        <v>1314.423</v>
      </c>
    </row>
    <row r="268" spans="3:13" x14ac:dyDescent="0.25">
      <c r="C268" t="str">
        <f>IF(COUNTA($E$14:E268)=COUNTA($E$14:E267),"","COD - "&amp;COUNTA($E$14:E268))</f>
        <v>COD - 255</v>
      </c>
      <c r="E268" s="1">
        <v>45367</v>
      </c>
      <c r="F268" t="s">
        <v>13</v>
      </c>
      <c r="G268" t="s">
        <v>29</v>
      </c>
      <c r="H268" t="s">
        <v>19</v>
      </c>
      <c r="I268" s="3">
        <v>7790</v>
      </c>
      <c r="J268" s="4">
        <v>38</v>
      </c>
      <c r="K268" s="3" cm="1">
        <f t="array" ref="K268">SUM(TB_INGRESOSYEGRESOS[[#This Row],[Costo]:[Unidades]]*$K$12)</f>
        <v>1643.8799999999999</v>
      </c>
      <c r="L268" s="3">
        <f t="shared" si="3"/>
        <v>9471.8799999999992</v>
      </c>
      <c r="M268" s="21">
        <f>TB_INGRESOSYEGRESOS[[#This Row],[Total]]*$M$12</f>
        <v>2841.5639999999999</v>
      </c>
    </row>
    <row r="269" spans="3:13" x14ac:dyDescent="0.25">
      <c r="C269" t="str">
        <f>IF(COUNTA($E$14:E269)=COUNTA($E$14:E268),"","COD - "&amp;COUNTA($E$14:E269))</f>
        <v>COD - 256</v>
      </c>
      <c r="E269" s="1">
        <v>45367</v>
      </c>
      <c r="F269" t="s">
        <v>31</v>
      </c>
      <c r="G269" t="s">
        <v>28</v>
      </c>
      <c r="H269" t="s">
        <v>20</v>
      </c>
      <c r="I269" s="3">
        <v>1580</v>
      </c>
      <c r="J269" s="4">
        <v>42</v>
      </c>
      <c r="K269" s="3" cm="1">
        <f t="array" ref="K269">SUM(TB_INGRESOSYEGRESOS[[#This Row],[Costo]:[Unidades]]*$K$12)</f>
        <v>340.62</v>
      </c>
      <c r="L269" s="3">
        <f t="shared" si="3"/>
        <v>1962.62</v>
      </c>
      <c r="M269" s="21">
        <f>TB_INGRESOSYEGRESOS[[#This Row],[Total]]*$M$12</f>
        <v>588.78599999999994</v>
      </c>
    </row>
    <row r="270" spans="3:13" x14ac:dyDescent="0.25">
      <c r="C270" t="str">
        <f>IF(COUNTA($E$14:E270)=COUNTA($E$14:E269),"","COD - "&amp;COUNTA($E$14:E270))</f>
        <v>COD - 257</v>
      </c>
      <c r="E270" s="1">
        <v>45366</v>
      </c>
      <c r="F270" t="s">
        <v>33</v>
      </c>
      <c r="G270" t="s">
        <v>28</v>
      </c>
      <c r="H270" t="s">
        <v>19</v>
      </c>
      <c r="I270" s="3">
        <v>9504</v>
      </c>
      <c r="J270" s="4">
        <v>17</v>
      </c>
      <c r="K270" s="3" cm="1">
        <f t="array" ref="K270">SUM(TB_INGRESOSYEGRESOS[[#This Row],[Costo]:[Unidades]]*$K$12)</f>
        <v>1999.4099999999999</v>
      </c>
      <c r="L270" s="3">
        <f t="shared" ref="L270:L333" si="4">IF(SUM(I270:K270)=0,"",SUM(I270:K270))</f>
        <v>11520.41</v>
      </c>
      <c r="M270" s="21">
        <f>TB_INGRESOSYEGRESOS[[#This Row],[Total]]*$M$12</f>
        <v>3456.123</v>
      </c>
    </row>
    <row r="271" spans="3:13" x14ac:dyDescent="0.25">
      <c r="C271" t="str">
        <f>IF(COUNTA($E$14:E271)=COUNTA($E$14:E270),"","COD - "&amp;COUNTA($E$14:E271))</f>
        <v>COD - 258</v>
      </c>
      <c r="E271" s="1">
        <v>45366</v>
      </c>
      <c r="F271" t="s">
        <v>15</v>
      </c>
      <c r="G271" t="s">
        <v>29</v>
      </c>
      <c r="H271" t="s">
        <v>21</v>
      </c>
      <c r="I271" s="3">
        <v>3687</v>
      </c>
      <c r="J271" s="4">
        <v>21</v>
      </c>
      <c r="K271" s="3" cm="1">
        <f t="array" ref="K271">SUM(TB_INGRESOSYEGRESOS[[#This Row],[Costo]:[Unidades]]*$K$12)</f>
        <v>778.68</v>
      </c>
      <c r="L271" s="3">
        <f t="shared" si="4"/>
        <v>4486.68</v>
      </c>
      <c r="M271" s="21">
        <f>TB_INGRESOSYEGRESOS[[#This Row],[Total]]*$M$12</f>
        <v>1346.0040000000001</v>
      </c>
    </row>
    <row r="272" spans="3:13" x14ac:dyDescent="0.25">
      <c r="C272" t="str">
        <f>IF(COUNTA($E$14:E272)=COUNTA($E$14:E271),"","COD - "&amp;COUNTA($E$14:E272))</f>
        <v>COD - 259</v>
      </c>
      <c r="E272" s="1">
        <v>45366</v>
      </c>
      <c r="F272" t="s">
        <v>14</v>
      </c>
      <c r="G272" t="s">
        <v>29</v>
      </c>
      <c r="H272" t="s">
        <v>20</v>
      </c>
      <c r="I272" s="3">
        <v>5263</v>
      </c>
      <c r="J272" s="4">
        <v>29</v>
      </c>
      <c r="K272" s="3" cm="1">
        <f t="array" ref="K272">SUM(TB_INGRESOSYEGRESOS[[#This Row],[Costo]:[Unidades]]*$K$12)</f>
        <v>1111.32</v>
      </c>
      <c r="L272" s="3">
        <f t="shared" si="4"/>
        <v>6403.32</v>
      </c>
      <c r="M272" s="21">
        <f>TB_INGRESOSYEGRESOS[[#This Row],[Total]]*$M$12</f>
        <v>1920.9959999999999</v>
      </c>
    </row>
    <row r="273" spans="3:13" x14ac:dyDescent="0.25">
      <c r="C273" t="str">
        <f>IF(COUNTA($E$14:E273)=COUNTA($E$14:E272),"","COD - "&amp;COUNTA($E$14:E273))</f>
        <v>COD - 260</v>
      </c>
      <c r="E273" s="1">
        <v>45366</v>
      </c>
      <c r="F273" t="s">
        <v>14</v>
      </c>
      <c r="G273" t="s">
        <v>29</v>
      </c>
      <c r="H273" t="s">
        <v>19</v>
      </c>
      <c r="I273" s="3">
        <v>4415</v>
      </c>
      <c r="J273" s="4">
        <v>27</v>
      </c>
      <c r="K273" s="3" cm="1">
        <f t="array" ref="K273">SUM(TB_INGRESOSYEGRESOS[[#This Row],[Costo]:[Unidades]]*$K$12)</f>
        <v>932.81999999999994</v>
      </c>
      <c r="L273" s="3">
        <f t="shared" si="4"/>
        <v>5374.82</v>
      </c>
      <c r="M273" s="21">
        <f>TB_INGRESOSYEGRESOS[[#This Row],[Total]]*$M$12</f>
        <v>1612.4459999999999</v>
      </c>
    </row>
    <row r="274" spans="3:13" x14ac:dyDescent="0.25">
      <c r="C274" t="str">
        <f>IF(COUNTA($E$14:E274)=COUNTA($E$14:E273),"","COD - "&amp;COUNTA($E$14:E274))</f>
        <v>COD - 261</v>
      </c>
      <c r="E274" s="1">
        <v>45365</v>
      </c>
      <c r="F274" t="s">
        <v>14</v>
      </c>
      <c r="G274" t="s">
        <v>29</v>
      </c>
      <c r="H274" t="s">
        <v>20</v>
      </c>
      <c r="I274" s="3">
        <v>3331</v>
      </c>
      <c r="J274" s="4">
        <v>44</v>
      </c>
      <c r="K274" s="3" cm="1">
        <f t="array" ref="K274">SUM(TB_INGRESOSYEGRESOS[[#This Row],[Costo]:[Unidades]]*$K$12)</f>
        <v>708.75</v>
      </c>
      <c r="L274" s="3">
        <f t="shared" si="4"/>
        <v>4083.75</v>
      </c>
      <c r="M274" s="21">
        <f>TB_INGRESOSYEGRESOS[[#This Row],[Total]]*$M$12</f>
        <v>1225.125</v>
      </c>
    </row>
    <row r="275" spans="3:13" x14ac:dyDescent="0.25">
      <c r="C275" t="str">
        <f>IF(COUNTA($E$14:E275)=COUNTA($E$14:E274),"","COD - "&amp;COUNTA($E$14:E275))</f>
        <v>COD - 262</v>
      </c>
      <c r="E275" s="1">
        <v>45364</v>
      </c>
      <c r="F275" t="s">
        <v>13</v>
      </c>
      <c r="G275" t="s">
        <v>29</v>
      </c>
      <c r="H275" t="s">
        <v>21</v>
      </c>
      <c r="I275" s="3">
        <v>792</v>
      </c>
      <c r="J275" s="4">
        <v>37</v>
      </c>
      <c r="K275" s="3" cm="1">
        <f t="array" ref="K275">SUM(TB_INGRESOSYEGRESOS[[#This Row],[Costo]:[Unidades]]*$K$12)</f>
        <v>174.09</v>
      </c>
      <c r="L275" s="3">
        <f t="shared" si="4"/>
        <v>1003.09</v>
      </c>
      <c r="M275" s="21">
        <f>TB_INGRESOSYEGRESOS[[#This Row],[Total]]*$M$12</f>
        <v>300.92700000000002</v>
      </c>
    </row>
    <row r="276" spans="3:13" x14ac:dyDescent="0.25">
      <c r="C276" t="str">
        <f>IF(COUNTA($E$14:E276)=COUNTA($E$14:E275),"","COD - "&amp;COUNTA($E$14:E276))</f>
        <v>COD - 263</v>
      </c>
      <c r="E276" s="1">
        <v>45364</v>
      </c>
      <c r="F276" t="s">
        <v>33</v>
      </c>
      <c r="G276" t="s">
        <v>28</v>
      </c>
      <c r="H276" t="s">
        <v>20</v>
      </c>
      <c r="I276" s="3">
        <v>4114</v>
      </c>
      <c r="J276" s="4">
        <v>10</v>
      </c>
      <c r="K276" s="3" cm="1">
        <f t="array" ref="K276">SUM(TB_INGRESOSYEGRESOS[[#This Row],[Costo]:[Unidades]]*$K$12)</f>
        <v>866.04</v>
      </c>
      <c r="L276" s="3">
        <f t="shared" si="4"/>
        <v>4990.04</v>
      </c>
      <c r="M276" s="21">
        <f>TB_INGRESOSYEGRESOS[[#This Row],[Total]]*$M$12</f>
        <v>1497.0119999999999</v>
      </c>
    </row>
    <row r="277" spans="3:13" x14ac:dyDescent="0.25">
      <c r="C277" t="str">
        <f>IF(COUNTA($E$14:E277)=COUNTA($E$14:E276),"","COD - "&amp;COUNTA($E$14:E277))</f>
        <v>COD - 264</v>
      </c>
      <c r="E277" s="1">
        <v>45364</v>
      </c>
      <c r="F277" t="s">
        <v>32</v>
      </c>
      <c r="G277" t="s">
        <v>28</v>
      </c>
      <c r="H277" t="s">
        <v>20</v>
      </c>
      <c r="I277" s="3">
        <v>6708</v>
      </c>
      <c r="J277" s="4">
        <v>18</v>
      </c>
      <c r="K277" s="3" cm="1">
        <f t="array" ref="K277">SUM(TB_INGRESOSYEGRESOS[[#This Row],[Costo]:[Unidades]]*$K$12)</f>
        <v>1412.4599999999998</v>
      </c>
      <c r="L277" s="3">
        <f t="shared" si="4"/>
        <v>8138.46</v>
      </c>
      <c r="M277" s="21">
        <f>TB_INGRESOSYEGRESOS[[#This Row],[Total]]*$M$12</f>
        <v>2441.538</v>
      </c>
    </row>
    <row r="278" spans="3:13" x14ac:dyDescent="0.25">
      <c r="C278" t="str">
        <f>IF(COUNTA($E$14:E278)=COUNTA($E$14:E277),"","COD - "&amp;COUNTA($E$14:E278))</f>
        <v>COD - 265</v>
      </c>
      <c r="E278" s="1">
        <v>45363</v>
      </c>
      <c r="F278" t="s">
        <v>13</v>
      </c>
      <c r="G278" t="s">
        <v>29</v>
      </c>
      <c r="H278" t="s">
        <v>20</v>
      </c>
      <c r="I278" s="3">
        <v>4070</v>
      </c>
      <c r="J278" s="4">
        <v>36</v>
      </c>
      <c r="K278" s="3" cm="1">
        <f t="array" ref="K278">SUM(TB_INGRESOSYEGRESOS[[#This Row],[Costo]:[Unidades]]*$K$12)</f>
        <v>862.25999999999988</v>
      </c>
      <c r="L278" s="3">
        <f t="shared" si="4"/>
        <v>4968.26</v>
      </c>
      <c r="M278" s="21">
        <f>TB_INGRESOSYEGRESOS[[#This Row],[Total]]*$M$12</f>
        <v>1490.4780000000001</v>
      </c>
    </row>
    <row r="279" spans="3:13" x14ac:dyDescent="0.25">
      <c r="C279" t="str">
        <f>IF(COUNTA($E$14:E279)=COUNTA($E$14:E278),"","COD - "&amp;COUNTA($E$14:E279))</f>
        <v>COD - 266</v>
      </c>
      <c r="E279" s="1">
        <v>45363</v>
      </c>
      <c r="F279" t="s">
        <v>31</v>
      </c>
      <c r="G279" t="s">
        <v>28</v>
      </c>
      <c r="H279" t="s">
        <v>21</v>
      </c>
      <c r="I279" s="3">
        <v>8908</v>
      </c>
      <c r="J279" s="4">
        <v>22</v>
      </c>
      <c r="K279" s="3" cm="1">
        <f t="array" ref="K279">SUM(TB_INGRESOSYEGRESOS[[#This Row],[Costo]:[Unidades]]*$K$12)</f>
        <v>1875.2999999999997</v>
      </c>
      <c r="L279" s="3">
        <f t="shared" si="4"/>
        <v>10805.3</v>
      </c>
      <c r="M279" s="21">
        <f>TB_INGRESOSYEGRESOS[[#This Row],[Total]]*$M$12</f>
        <v>3241.5899999999997</v>
      </c>
    </row>
    <row r="280" spans="3:13" x14ac:dyDescent="0.25">
      <c r="C280" t="str">
        <f>IF(COUNTA($E$14:E280)=COUNTA($E$14:E279),"","COD - "&amp;COUNTA($E$14:E280))</f>
        <v>COD - 267</v>
      </c>
      <c r="E280" s="1">
        <v>45363</v>
      </c>
      <c r="F280" t="s">
        <v>33</v>
      </c>
      <c r="G280" t="s">
        <v>28</v>
      </c>
      <c r="H280" t="s">
        <v>21</v>
      </c>
      <c r="I280" s="3">
        <v>4217</v>
      </c>
      <c r="J280" s="4">
        <v>33</v>
      </c>
      <c r="K280" s="3" cm="1">
        <f t="array" ref="K280">SUM(TB_INGRESOSYEGRESOS[[#This Row],[Costo]:[Unidades]]*$K$12)</f>
        <v>892.49999999999989</v>
      </c>
      <c r="L280" s="3">
        <f t="shared" si="4"/>
        <v>5142.5</v>
      </c>
      <c r="M280" s="21">
        <f>TB_INGRESOSYEGRESOS[[#This Row],[Total]]*$M$12</f>
        <v>1542.75</v>
      </c>
    </row>
    <row r="281" spans="3:13" x14ac:dyDescent="0.25">
      <c r="C281" t="str">
        <f>IF(COUNTA($E$14:E281)=COUNTA($E$14:E280),"","COD - "&amp;COUNTA($E$14:E281))</f>
        <v>COD - 268</v>
      </c>
      <c r="E281" s="1">
        <v>45363</v>
      </c>
      <c r="F281" t="s">
        <v>31</v>
      </c>
      <c r="G281" t="s">
        <v>28</v>
      </c>
      <c r="H281" t="s">
        <v>19</v>
      </c>
      <c r="I281" s="3">
        <v>9808</v>
      </c>
      <c r="J281" s="4">
        <v>49</v>
      </c>
      <c r="K281" s="3" cm="1">
        <f t="array" ref="K281">SUM(TB_INGRESOSYEGRESOS[[#This Row],[Costo]:[Unidades]]*$K$12)</f>
        <v>2069.9699999999998</v>
      </c>
      <c r="L281" s="3">
        <f t="shared" si="4"/>
        <v>11926.97</v>
      </c>
      <c r="M281" s="21">
        <f>TB_INGRESOSYEGRESOS[[#This Row],[Total]]*$M$12</f>
        <v>3578.0909999999999</v>
      </c>
    </row>
    <row r="282" spans="3:13" x14ac:dyDescent="0.25">
      <c r="C282" t="str">
        <f>IF(COUNTA($E$14:E282)=COUNTA($E$14:E281),"","COD - "&amp;COUNTA($E$14:E282))</f>
        <v>COD - 269</v>
      </c>
      <c r="E282" s="1">
        <v>45362</v>
      </c>
      <c r="F282" t="s">
        <v>31</v>
      </c>
      <c r="G282" t="s">
        <v>28</v>
      </c>
      <c r="H282" t="s">
        <v>20</v>
      </c>
      <c r="I282" s="3">
        <v>9191</v>
      </c>
      <c r="J282" s="4">
        <v>46</v>
      </c>
      <c r="K282" s="3" cm="1">
        <f t="array" ref="K282">SUM(TB_INGRESOSYEGRESOS[[#This Row],[Costo]:[Unidades]]*$K$12)</f>
        <v>1939.77</v>
      </c>
      <c r="L282" s="3">
        <f t="shared" si="4"/>
        <v>11176.77</v>
      </c>
      <c r="M282" s="21">
        <f>TB_INGRESOSYEGRESOS[[#This Row],[Total]]*$M$12</f>
        <v>3353.0309999999999</v>
      </c>
    </row>
    <row r="283" spans="3:13" x14ac:dyDescent="0.25">
      <c r="C283" t="str">
        <f>IF(COUNTA($E$14:E283)=COUNTA($E$14:E282),"","COD - "&amp;COUNTA($E$14:E283))</f>
        <v>COD - 270</v>
      </c>
      <c r="E283" s="1">
        <v>45362</v>
      </c>
      <c r="F283" t="s">
        <v>15</v>
      </c>
      <c r="G283" t="s">
        <v>29</v>
      </c>
      <c r="H283" t="s">
        <v>19</v>
      </c>
      <c r="I283" s="3">
        <v>365</v>
      </c>
      <c r="J283" s="4">
        <v>19</v>
      </c>
      <c r="K283" s="3" cm="1">
        <f t="array" ref="K283">SUM(TB_INGRESOSYEGRESOS[[#This Row],[Costo]:[Unidades]]*$K$12)</f>
        <v>80.639999999999986</v>
      </c>
      <c r="L283" s="3">
        <f t="shared" si="4"/>
        <v>464.64</v>
      </c>
      <c r="M283" s="21">
        <f>TB_INGRESOSYEGRESOS[[#This Row],[Total]]*$M$12</f>
        <v>139.392</v>
      </c>
    </row>
    <row r="284" spans="3:13" x14ac:dyDescent="0.25">
      <c r="C284" t="str">
        <f>IF(COUNTA($E$14:E284)=COUNTA($E$14:E283),"","COD - "&amp;COUNTA($E$14:E284))</f>
        <v>COD - 271</v>
      </c>
      <c r="E284" s="1">
        <v>45362</v>
      </c>
      <c r="F284" t="s">
        <v>31</v>
      </c>
      <c r="G284" t="s">
        <v>28</v>
      </c>
      <c r="H284" t="s">
        <v>19</v>
      </c>
      <c r="I284" s="3">
        <v>6039</v>
      </c>
      <c r="J284" s="4">
        <v>42</v>
      </c>
      <c r="K284" s="3" cm="1">
        <f t="array" ref="K284">SUM(TB_INGRESOSYEGRESOS[[#This Row],[Costo]:[Unidades]]*$K$12)</f>
        <v>1277.01</v>
      </c>
      <c r="L284" s="3">
        <f t="shared" si="4"/>
        <v>7358.01</v>
      </c>
      <c r="M284" s="21">
        <f>TB_INGRESOSYEGRESOS[[#This Row],[Total]]*$M$12</f>
        <v>2207.4029999999998</v>
      </c>
    </row>
    <row r="285" spans="3:13" x14ac:dyDescent="0.25">
      <c r="C285" t="str">
        <f>IF(COUNTA($E$14:E285)=COUNTA($E$14:E284),"","COD - "&amp;COUNTA($E$14:E285))</f>
        <v>COD - 272</v>
      </c>
      <c r="E285" s="1">
        <v>45361</v>
      </c>
      <c r="F285" t="s">
        <v>34</v>
      </c>
      <c r="G285" t="s">
        <v>28</v>
      </c>
      <c r="H285" t="s">
        <v>20</v>
      </c>
      <c r="I285" s="3">
        <v>2850</v>
      </c>
      <c r="J285" s="4">
        <v>50</v>
      </c>
      <c r="K285" s="3" cm="1">
        <f t="array" ref="K285">SUM(TB_INGRESOSYEGRESOS[[#This Row],[Costo]:[Unidades]]*$K$12)</f>
        <v>609</v>
      </c>
      <c r="L285" s="3">
        <f t="shared" si="4"/>
        <v>3509</v>
      </c>
      <c r="M285" s="21">
        <f>TB_INGRESOSYEGRESOS[[#This Row],[Total]]*$M$12</f>
        <v>1052.7</v>
      </c>
    </row>
    <row r="286" spans="3:13" x14ac:dyDescent="0.25">
      <c r="C286" t="str">
        <f>IF(COUNTA($E$14:E286)=COUNTA($E$14:E285),"","COD - "&amp;COUNTA($E$14:E286))</f>
        <v>COD - 273</v>
      </c>
      <c r="E286" s="1">
        <v>45361</v>
      </c>
      <c r="F286" t="s">
        <v>13</v>
      </c>
      <c r="G286" t="s">
        <v>29</v>
      </c>
      <c r="H286" t="s">
        <v>20</v>
      </c>
      <c r="I286" s="3">
        <v>4214</v>
      </c>
      <c r="J286" s="4">
        <v>24</v>
      </c>
      <c r="K286" s="3" cm="1">
        <f t="array" ref="K286">SUM(TB_INGRESOSYEGRESOS[[#This Row],[Costo]:[Unidades]]*$K$12)</f>
        <v>889.9799999999999</v>
      </c>
      <c r="L286" s="3">
        <f t="shared" si="4"/>
        <v>5127.9799999999996</v>
      </c>
      <c r="M286" s="21">
        <f>TB_INGRESOSYEGRESOS[[#This Row],[Total]]*$M$12</f>
        <v>1538.3939999999998</v>
      </c>
    </row>
    <row r="287" spans="3:13" x14ac:dyDescent="0.25">
      <c r="C287" t="str">
        <f>IF(COUNTA($E$14:E287)=COUNTA($E$14:E286),"","COD - "&amp;COUNTA($E$14:E287))</f>
        <v>COD - 274</v>
      </c>
      <c r="E287" s="1">
        <v>45360</v>
      </c>
      <c r="F287" t="s">
        <v>35</v>
      </c>
      <c r="G287" t="s">
        <v>28</v>
      </c>
      <c r="H287" t="s">
        <v>20</v>
      </c>
      <c r="I287" s="3">
        <v>3153</v>
      </c>
      <c r="J287" s="4">
        <v>25</v>
      </c>
      <c r="K287" s="3" cm="1">
        <f t="array" ref="K287">SUM(TB_INGRESOSYEGRESOS[[#This Row],[Costo]:[Unidades]]*$K$12)</f>
        <v>667.38</v>
      </c>
      <c r="L287" s="3">
        <f t="shared" si="4"/>
        <v>3845.38</v>
      </c>
      <c r="M287" s="21">
        <f>TB_INGRESOSYEGRESOS[[#This Row],[Total]]*$M$12</f>
        <v>1153.614</v>
      </c>
    </row>
    <row r="288" spans="3:13" x14ac:dyDescent="0.25">
      <c r="C288" t="str">
        <f>IF(COUNTA($E$14:E288)=COUNTA($E$14:E287),"","COD - "&amp;COUNTA($E$14:E288))</f>
        <v>COD - 275</v>
      </c>
      <c r="E288" s="1">
        <v>45359</v>
      </c>
      <c r="F288" t="s">
        <v>15</v>
      </c>
      <c r="G288" t="s">
        <v>29</v>
      </c>
      <c r="H288" t="s">
        <v>21</v>
      </c>
      <c r="I288" s="3">
        <v>8904</v>
      </c>
      <c r="J288" s="4">
        <v>40</v>
      </c>
      <c r="K288" s="3" cm="1">
        <f t="array" ref="K288">SUM(TB_INGRESOSYEGRESOS[[#This Row],[Costo]:[Unidades]]*$K$12)</f>
        <v>1878.24</v>
      </c>
      <c r="L288" s="3">
        <f t="shared" si="4"/>
        <v>10822.24</v>
      </c>
      <c r="M288" s="21">
        <f>TB_INGRESOSYEGRESOS[[#This Row],[Total]]*$M$12</f>
        <v>3246.672</v>
      </c>
    </row>
    <row r="289" spans="3:13" x14ac:dyDescent="0.25">
      <c r="C289" t="str">
        <f>IF(COUNTA($E$14:E289)=COUNTA($E$14:E288),"","COD - "&amp;COUNTA($E$14:E289))</f>
        <v>COD - 276</v>
      </c>
      <c r="E289" s="1">
        <v>45359</v>
      </c>
      <c r="F289" t="s">
        <v>13</v>
      </c>
      <c r="G289" t="s">
        <v>29</v>
      </c>
      <c r="H289" t="s">
        <v>20</v>
      </c>
      <c r="I289" s="3">
        <v>5206</v>
      </c>
      <c r="J289" s="4">
        <v>39</v>
      </c>
      <c r="K289" s="3" cm="1">
        <f t="array" ref="K289">SUM(TB_INGRESOSYEGRESOS[[#This Row],[Costo]:[Unidades]]*$K$12)</f>
        <v>1101.45</v>
      </c>
      <c r="L289" s="3">
        <f t="shared" si="4"/>
        <v>6346.45</v>
      </c>
      <c r="M289" s="21">
        <f>TB_INGRESOSYEGRESOS[[#This Row],[Total]]*$M$12</f>
        <v>1903.9349999999999</v>
      </c>
    </row>
    <row r="290" spans="3:13" x14ac:dyDescent="0.25">
      <c r="C290" t="str">
        <f>IF(COUNTA($E$14:E290)=COUNTA($E$14:E289),"","COD - "&amp;COUNTA($E$14:E290))</f>
        <v>COD - 277</v>
      </c>
      <c r="E290" s="1">
        <v>45359</v>
      </c>
      <c r="F290" t="s">
        <v>33</v>
      </c>
      <c r="G290" t="s">
        <v>28</v>
      </c>
      <c r="H290" t="s">
        <v>21</v>
      </c>
      <c r="I290" s="3">
        <v>2264</v>
      </c>
      <c r="J290" s="4">
        <v>18</v>
      </c>
      <c r="K290" s="3" cm="1">
        <f t="array" ref="K290">SUM(TB_INGRESOSYEGRESOS[[#This Row],[Costo]:[Unidades]]*$K$12)</f>
        <v>479.21999999999997</v>
      </c>
      <c r="L290" s="3">
        <f t="shared" si="4"/>
        <v>2761.22</v>
      </c>
      <c r="M290" s="21">
        <f>TB_INGRESOSYEGRESOS[[#This Row],[Total]]*$M$12</f>
        <v>828.36599999999987</v>
      </c>
    </row>
    <row r="291" spans="3:13" x14ac:dyDescent="0.25">
      <c r="C291" t="str">
        <f>IF(COUNTA($E$14:E291)=COUNTA($E$14:E290),"","COD - "&amp;COUNTA($E$14:E291))</f>
        <v>COD - 278</v>
      </c>
      <c r="E291" s="1">
        <v>45358</v>
      </c>
      <c r="F291" t="s">
        <v>31</v>
      </c>
      <c r="G291" t="s">
        <v>28</v>
      </c>
      <c r="H291" t="s">
        <v>20</v>
      </c>
      <c r="I291" s="3">
        <v>260</v>
      </c>
      <c r="J291" s="4">
        <v>7</v>
      </c>
      <c r="K291" s="3" cm="1">
        <f t="array" ref="K291">SUM(TB_INGRESOSYEGRESOS[[#This Row],[Costo]:[Unidades]]*$K$12)</f>
        <v>56.07</v>
      </c>
      <c r="L291" s="3">
        <f t="shared" si="4"/>
        <v>323.07</v>
      </c>
      <c r="M291" s="21">
        <f>TB_INGRESOSYEGRESOS[[#This Row],[Total]]*$M$12</f>
        <v>96.920999999999992</v>
      </c>
    </row>
    <row r="292" spans="3:13" x14ac:dyDescent="0.25">
      <c r="C292" t="str">
        <f>IF(COUNTA($E$14:E292)=COUNTA($E$14:E291),"","COD - "&amp;COUNTA($E$14:E292))</f>
        <v>COD - 279</v>
      </c>
      <c r="E292" s="1">
        <v>45357</v>
      </c>
      <c r="F292" t="s">
        <v>16</v>
      </c>
      <c r="G292" t="s">
        <v>29</v>
      </c>
      <c r="H292" t="s">
        <v>20</v>
      </c>
      <c r="I292" s="3">
        <v>9003</v>
      </c>
      <c r="J292" s="4">
        <v>42</v>
      </c>
      <c r="K292" s="3" cm="1">
        <f t="array" ref="K292">SUM(TB_INGRESOSYEGRESOS[[#This Row],[Costo]:[Unidades]]*$K$12)</f>
        <v>1899.4499999999998</v>
      </c>
      <c r="L292" s="3">
        <f t="shared" si="4"/>
        <v>10944.45</v>
      </c>
      <c r="M292" s="21">
        <f>TB_INGRESOSYEGRESOS[[#This Row],[Total]]*$M$12</f>
        <v>3283.335</v>
      </c>
    </row>
    <row r="293" spans="3:13" x14ac:dyDescent="0.25">
      <c r="C293" t="str">
        <f>IF(COUNTA($E$14:E293)=COUNTA($E$14:E292),"","COD - "&amp;COUNTA($E$14:E293))</f>
        <v>COD - 280</v>
      </c>
      <c r="E293" s="1">
        <v>45357</v>
      </c>
      <c r="F293" t="s">
        <v>16</v>
      </c>
      <c r="G293" t="s">
        <v>29</v>
      </c>
      <c r="H293" t="s">
        <v>19</v>
      </c>
      <c r="I293" s="3">
        <v>940</v>
      </c>
      <c r="J293" s="4">
        <v>27</v>
      </c>
      <c r="K293" s="3" cm="1">
        <f t="array" ref="K293">SUM(TB_INGRESOSYEGRESOS[[#This Row],[Costo]:[Unidades]]*$K$12)</f>
        <v>203.07</v>
      </c>
      <c r="L293" s="3">
        <f t="shared" si="4"/>
        <v>1170.07</v>
      </c>
      <c r="M293" s="21">
        <f>TB_INGRESOSYEGRESOS[[#This Row],[Total]]*$M$12</f>
        <v>351.02099999999996</v>
      </c>
    </row>
    <row r="294" spans="3:13" x14ac:dyDescent="0.25">
      <c r="C294" t="str">
        <f>IF(COUNTA($E$14:E294)=COUNTA($E$14:E293),"","COD - "&amp;COUNTA($E$14:E294))</f>
        <v>COD - 281</v>
      </c>
      <c r="E294" s="1">
        <v>45357</v>
      </c>
      <c r="F294" t="s">
        <v>15</v>
      </c>
      <c r="G294" t="s">
        <v>29</v>
      </c>
      <c r="H294" t="s">
        <v>19</v>
      </c>
      <c r="I294" s="3">
        <v>8694</v>
      </c>
      <c r="J294" s="4">
        <v>14</v>
      </c>
      <c r="K294" s="3" cm="1">
        <f t="array" ref="K294">SUM(TB_INGRESOSYEGRESOS[[#This Row],[Costo]:[Unidades]]*$K$12)</f>
        <v>1828.68</v>
      </c>
      <c r="L294" s="3">
        <f t="shared" si="4"/>
        <v>10536.68</v>
      </c>
      <c r="M294" s="21">
        <f>TB_INGRESOSYEGRESOS[[#This Row],[Total]]*$M$12</f>
        <v>3161.0039999999999</v>
      </c>
    </row>
    <row r="295" spans="3:13" x14ac:dyDescent="0.25">
      <c r="C295" t="str">
        <f>IF(COUNTA($E$14:E295)=COUNTA($E$14:E294),"","COD - "&amp;COUNTA($E$14:E295))</f>
        <v>COD - 282</v>
      </c>
      <c r="E295" s="1">
        <v>45356</v>
      </c>
      <c r="F295" t="s">
        <v>13</v>
      </c>
      <c r="G295" t="s">
        <v>29</v>
      </c>
      <c r="H295" t="s">
        <v>20</v>
      </c>
      <c r="I295" s="3">
        <v>9594</v>
      </c>
      <c r="J295" s="4">
        <v>12</v>
      </c>
      <c r="K295" s="3" cm="1">
        <f t="array" ref="K295">SUM(TB_INGRESOSYEGRESOS[[#This Row],[Costo]:[Unidades]]*$K$12)</f>
        <v>2017.26</v>
      </c>
      <c r="L295" s="3">
        <f t="shared" si="4"/>
        <v>11623.26</v>
      </c>
      <c r="M295" s="21">
        <f>TB_INGRESOSYEGRESOS[[#This Row],[Total]]*$M$12</f>
        <v>3486.9780000000001</v>
      </c>
    </row>
    <row r="296" spans="3:13" x14ac:dyDescent="0.25">
      <c r="C296" t="str">
        <f>IF(COUNTA($E$14:E296)=COUNTA($E$14:E295),"","COD - "&amp;COUNTA($E$14:E296))</f>
        <v>COD - 283</v>
      </c>
      <c r="E296" s="1">
        <v>45356</v>
      </c>
      <c r="F296" t="s">
        <v>35</v>
      </c>
      <c r="G296" t="s">
        <v>28</v>
      </c>
      <c r="H296" t="s">
        <v>20</v>
      </c>
      <c r="I296" s="3">
        <v>5716</v>
      </c>
      <c r="J296" s="4">
        <v>46</v>
      </c>
      <c r="K296" s="3" cm="1">
        <f t="array" ref="K296">SUM(TB_INGRESOSYEGRESOS[[#This Row],[Costo]:[Unidades]]*$K$12)</f>
        <v>1210.02</v>
      </c>
      <c r="L296" s="3">
        <f t="shared" si="4"/>
        <v>6972.02</v>
      </c>
      <c r="M296" s="21">
        <f>TB_INGRESOSYEGRESOS[[#This Row],[Total]]*$M$12</f>
        <v>2091.6060000000002</v>
      </c>
    </row>
    <row r="297" spans="3:13" x14ac:dyDescent="0.25">
      <c r="C297" t="str">
        <f>IF(COUNTA($E$14:E297)=COUNTA($E$14:E296),"","COD - "&amp;COUNTA($E$14:E297))</f>
        <v>COD - 284</v>
      </c>
      <c r="E297" s="1">
        <v>45356</v>
      </c>
      <c r="F297" t="s">
        <v>35</v>
      </c>
      <c r="G297" t="s">
        <v>28</v>
      </c>
      <c r="H297" t="s">
        <v>21</v>
      </c>
      <c r="I297" s="3">
        <v>8707</v>
      </c>
      <c r="J297" s="4">
        <v>4</v>
      </c>
      <c r="K297" s="3" cm="1">
        <f t="array" ref="K297">SUM(TB_INGRESOSYEGRESOS[[#This Row],[Costo]:[Unidades]]*$K$12)</f>
        <v>1829.31</v>
      </c>
      <c r="L297" s="3">
        <f t="shared" si="4"/>
        <v>10540.31</v>
      </c>
      <c r="M297" s="21">
        <f>TB_INGRESOSYEGRESOS[[#This Row],[Total]]*$M$12</f>
        <v>3162.0929999999998</v>
      </c>
    </row>
    <row r="298" spans="3:13" x14ac:dyDescent="0.25">
      <c r="C298" t="str">
        <f>IF(COUNTA($E$14:E298)=COUNTA($E$14:E297),"","COD - "&amp;COUNTA($E$14:E298))</f>
        <v>COD - 285</v>
      </c>
      <c r="E298" s="1">
        <v>45356</v>
      </c>
      <c r="F298" t="s">
        <v>31</v>
      </c>
      <c r="G298" t="s">
        <v>28</v>
      </c>
      <c r="H298" t="s">
        <v>19</v>
      </c>
      <c r="I298" s="3">
        <v>5936</v>
      </c>
      <c r="J298" s="4">
        <v>3</v>
      </c>
      <c r="K298" s="3" cm="1">
        <f t="array" ref="K298">SUM(TB_INGRESOSYEGRESOS[[#This Row],[Costo]:[Unidades]]*$K$12)</f>
        <v>1247.19</v>
      </c>
      <c r="L298" s="3">
        <f t="shared" si="4"/>
        <v>7186.1900000000005</v>
      </c>
      <c r="M298" s="21">
        <f>TB_INGRESOSYEGRESOS[[#This Row],[Total]]*$M$12</f>
        <v>2155.857</v>
      </c>
    </row>
    <row r="299" spans="3:13" x14ac:dyDescent="0.25">
      <c r="C299" t="str">
        <f>IF(COUNTA($E$14:E299)=COUNTA($E$14:E298),"","COD - "&amp;COUNTA($E$14:E299))</f>
        <v>COD - 286</v>
      </c>
      <c r="E299" s="1">
        <v>45356</v>
      </c>
      <c r="F299" t="s">
        <v>34</v>
      </c>
      <c r="G299" t="s">
        <v>28</v>
      </c>
      <c r="H299" t="s">
        <v>20</v>
      </c>
      <c r="I299" s="3">
        <v>8382</v>
      </c>
      <c r="J299" s="4">
        <v>19</v>
      </c>
      <c r="K299" s="3" cm="1">
        <f t="array" ref="K299">SUM(TB_INGRESOSYEGRESOS[[#This Row],[Costo]:[Unidades]]*$K$12)</f>
        <v>1764.21</v>
      </c>
      <c r="L299" s="3">
        <f t="shared" si="4"/>
        <v>10165.209999999999</v>
      </c>
      <c r="M299" s="21">
        <f>TB_INGRESOSYEGRESOS[[#This Row],[Total]]*$M$12</f>
        <v>3049.5629999999996</v>
      </c>
    </row>
    <row r="300" spans="3:13" x14ac:dyDescent="0.25">
      <c r="C300" t="str">
        <f>IF(COUNTA($E$14:E300)=COUNTA($E$14:E299),"","COD - "&amp;COUNTA($E$14:E300))</f>
        <v>COD - 287</v>
      </c>
      <c r="E300" s="1">
        <v>45356</v>
      </c>
      <c r="F300" t="s">
        <v>31</v>
      </c>
      <c r="G300" t="s">
        <v>28</v>
      </c>
      <c r="H300" t="s">
        <v>20</v>
      </c>
      <c r="I300" s="3">
        <v>9440</v>
      </c>
      <c r="J300" s="4">
        <v>46</v>
      </c>
      <c r="K300" s="3" cm="1">
        <f t="array" ref="K300">SUM(TB_INGRESOSYEGRESOS[[#This Row],[Costo]:[Unidades]]*$K$12)</f>
        <v>1992.06</v>
      </c>
      <c r="L300" s="3">
        <f t="shared" si="4"/>
        <v>11478.06</v>
      </c>
      <c r="M300" s="21">
        <f>TB_INGRESOSYEGRESOS[[#This Row],[Total]]*$M$12</f>
        <v>3443.4179999999997</v>
      </c>
    </row>
    <row r="301" spans="3:13" x14ac:dyDescent="0.25">
      <c r="C301" t="str">
        <f>IF(COUNTA($E$14:E301)=COUNTA($E$14:E300),"","COD - "&amp;COUNTA($E$14:E301))</f>
        <v>COD - 288</v>
      </c>
      <c r="E301" s="1">
        <v>45356</v>
      </c>
      <c r="F301" t="s">
        <v>13</v>
      </c>
      <c r="G301" t="s">
        <v>29</v>
      </c>
      <c r="H301" t="s">
        <v>21</v>
      </c>
      <c r="I301" s="3">
        <v>6816</v>
      </c>
      <c r="J301" s="4">
        <v>5</v>
      </c>
      <c r="K301" s="3" cm="1">
        <f t="array" ref="K301">SUM(TB_INGRESOSYEGRESOS[[#This Row],[Costo]:[Unidades]]*$K$12)</f>
        <v>1432.4099999999999</v>
      </c>
      <c r="L301" s="3">
        <f t="shared" si="4"/>
        <v>8253.41</v>
      </c>
      <c r="M301" s="21">
        <f>TB_INGRESOSYEGRESOS[[#This Row],[Total]]*$M$12</f>
        <v>2476.0229999999997</v>
      </c>
    </row>
    <row r="302" spans="3:13" x14ac:dyDescent="0.25">
      <c r="C302" t="str">
        <f>IF(COUNTA($E$14:E302)=COUNTA($E$14:E301),"","COD - "&amp;COUNTA($E$14:E302))</f>
        <v>COD - 289</v>
      </c>
      <c r="E302" s="1">
        <v>45355</v>
      </c>
      <c r="F302" t="s">
        <v>34</v>
      </c>
      <c r="G302" t="s">
        <v>28</v>
      </c>
      <c r="H302" t="s">
        <v>20</v>
      </c>
      <c r="I302" s="3">
        <v>9733</v>
      </c>
      <c r="J302" s="4">
        <v>17</v>
      </c>
      <c r="K302" s="3" cm="1">
        <f t="array" ref="K302">SUM(TB_INGRESOSYEGRESOS[[#This Row],[Costo]:[Unidades]]*$K$12)</f>
        <v>2047.4999999999998</v>
      </c>
      <c r="L302" s="3">
        <f t="shared" si="4"/>
        <v>11797.5</v>
      </c>
      <c r="M302" s="21">
        <f>TB_INGRESOSYEGRESOS[[#This Row],[Total]]*$M$12</f>
        <v>3539.25</v>
      </c>
    </row>
    <row r="303" spans="3:13" x14ac:dyDescent="0.25">
      <c r="C303" t="str">
        <f>IF(COUNTA($E$14:E303)=COUNTA($E$14:E302),"","COD - "&amp;COUNTA($E$14:E303))</f>
        <v>COD - 290</v>
      </c>
      <c r="E303" s="1">
        <v>45355</v>
      </c>
      <c r="F303" t="s">
        <v>31</v>
      </c>
      <c r="G303" t="s">
        <v>28</v>
      </c>
      <c r="H303" t="s">
        <v>20</v>
      </c>
      <c r="I303" s="3">
        <v>2513</v>
      </c>
      <c r="J303" s="4">
        <v>47</v>
      </c>
      <c r="K303" s="3" cm="1">
        <f t="array" ref="K303">SUM(TB_INGRESOSYEGRESOS[[#This Row],[Costo]:[Unidades]]*$K$12)</f>
        <v>537.6</v>
      </c>
      <c r="L303" s="3">
        <f t="shared" si="4"/>
        <v>3097.6</v>
      </c>
      <c r="M303" s="21">
        <f>TB_INGRESOSYEGRESOS[[#This Row],[Total]]*$M$12</f>
        <v>929.28</v>
      </c>
    </row>
    <row r="304" spans="3:13" x14ac:dyDescent="0.25">
      <c r="C304" t="str">
        <f>IF(COUNTA($E$14:E304)=COUNTA($E$14:E303),"","COD - "&amp;COUNTA($E$14:E304))</f>
        <v>COD - 291</v>
      </c>
      <c r="E304" s="1">
        <v>45355</v>
      </c>
      <c r="F304" t="s">
        <v>31</v>
      </c>
      <c r="G304" t="s">
        <v>28</v>
      </c>
      <c r="H304" t="s">
        <v>20</v>
      </c>
      <c r="I304" s="3">
        <v>5139</v>
      </c>
      <c r="J304" s="4">
        <v>45</v>
      </c>
      <c r="K304" s="3" cm="1">
        <f t="array" ref="K304">SUM(TB_INGRESOSYEGRESOS[[#This Row],[Costo]:[Unidades]]*$K$12)</f>
        <v>1088.6400000000001</v>
      </c>
      <c r="L304" s="3">
        <f t="shared" si="4"/>
        <v>6272.64</v>
      </c>
      <c r="M304" s="21">
        <f>TB_INGRESOSYEGRESOS[[#This Row],[Total]]*$M$12</f>
        <v>1881.7919999999999</v>
      </c>
    </row>
    <row r="305" spans="3:13" x14ac:dyDescent="0.25">
      <c r="C305" t="str">
        <f>IF(COUNTA($E$14:E305)=COUNTA($E$14:E304),"","COD - "&amp;COUNTA($E$14:E305))</f>
        <v>COD - 292</v>
      </c>
      <c r="E305" s="1">
        <v>45355</v>
      </c>
      <c r="F305" t="s">
        <v>13</v>
      </c>
      <c r="G305" t="s">
        <v>29</v>
      </c>
      <c r="H305" t="s">
        <v>20</v>
      </c>
      <c r="I305" s="3">
        <v>3511</v>
      </c>
      <c r="J305" s="4">
        <v>46</v>
      </c>
      <c r="K305" s="3" cm="1">
        <f t="array" ref="K305">SUM(TB_INGRESOSYEGRESOS[[#This Row],[Costo]:[Unidades]]*$K$12)</f>
        <v>746.96999999999991</v>
      </c>
      <c r="L305" s="3">
        <f t="shared" si="4"/>
        <v>4303.97</v>
      </c>
      <c r="M305" s="21">
        <f>TB_INGRESOSYEGRESOS[[#This Row],[Total]]*$M$12</f>
        <v>1291.191</v>
      </c>
    </row>
    <row r="306" spans="3:13" x14ac:dyDescent="0.25">
      <c r="C306" t="str">
        <f>IF(COUNTA($E$14:E306)=COUNTA($E$14:E305),"","COD - "&amp;COUNTA($E$14:E306))</f>
        <v>COD - 293</v>
      </c>
      <c r="E306" s="1">
        <v>45355</v>
      </c>
      <c r="F306" t="s">
        <v>14</v>
      </c>
      <c r="G306" t="s">
        <v>29</v>
      </c>
      <c r="H306" t="s">
        <v>20</v>
      </c>
      <c r="I306" s="3">
        <v>6383</v>
      </c>
      <c r="J306" s="4">
        <v>29</v>
      </c>
      <c r="K306" s="3" cm="1">
        <f t="array" ref="K306">SUM(TB_INGRESOSYEGRESOS[[#This Row],[Costo]:[Unidades]]*$K$12)</f>
        <v>1346.52</v>
      </c>
      <c r="L306" s="3">
        <f t="shared" si="4"/>
        <v>7758.52</v>
      </c>
      <c r="M306" s="21">
        <f>TB_INGRESOSYEGRESOS[[#This Row],[Total]]*$M$12</f>
        <v>2327.556</v>
      </c>
    </row>
    <row r="307" spans="3:13" x14ac:dyDescent="0.25">
      <c r="C307" t="str">
        <f>IF(COUNTA($E$14:E307)=COUNTA($E$14:E306),"","COD - "&amp;COUNTA($E$14:E307))</f>
        <v>COD - 294</v>
      </c>
      <c r="E307" s="1">
        <v>45354</v>
      </c>
      <c r="F307" t="s">
        <v>14</v>
      </c>
      <c r="G307" t="s">
        <v>29</v>
      </c>
      <c r="H307" t="s">
        <v>19</v>
      </c>
      <c r="I307" s="3">
        <v>5033</v>
      </c>
      <c r="J307" s="4">
        <v>19</v>
      </c>
      <c r="K307" s="3" cm="1">
        <f t="array" ref="K307">SUM(TB_INGRESOSYEGRESOS[[#This Row],[Costo]:[Unidades]]*$K$12)</f>
        <v>1060.92</v>
      </c>
      <c r="L307" s="3">
        <f t="shared" si="4"/>
        <v>6112.92</v>
      </c>
      <c r="M307" s="21">
        <f>TB_INGRESOSYEGRESOS[[#This Row],[Total]]*$M$12</f>
        <v>1833.876</v>
      </c>
    </row>
    <row r="308" spans="3:13" x14ac:dyDescent="0.25">
      <c r="C308" t="str">
        <f>IF(COUNTA($E$14:E308)=COUNTA($E$14:E307),"","COD - "&amp;COUNTA($E$14:E308))</f>
        <v>COD - 295</v>
      </c>
      <c r="E308" s="1">
        <v>45354</v>
      </c>
      <c r="F308" t="s">
        <v>33</v>
      </c>
      <c r="G308" t="s">
        <v>28</v>
      </c>
      <c r="H308" t="s">
        <v>20</v>
      </c>
      <c r="I308" s="3">
        <v>8371</v>
      </c>
      <c r="J308" s="4">
        <v>10</v>
      </c>
      <c r="K308" s="3" cm="1">
        <f t="array" ref="K308">SUM(TB_INGRESOSYEGRESOS[[#This Row],[Costo]:[Unidades]]*$K$12)</f>
        <v>1760.0099999999998</v>
      </c>
      <c r="L308" s="3">
        <f t="shared" si="4"/>
        <v>10141.01</v>
      </c>
      <c r="M308" s="21">
        <f>TB_INGRESOSYEGRESOS[[#This Row],[Total]]*$M$12</f>
        <v>3042.3029999999999</v>
      </c>
    </row>
    <row r="309" spans="3:13" x14ac:dyDescent="0.25">
      <c r="C309" t="str">
        <f>IF(COUNTA($E$14:E309)=COUNTA($E$14:E308),"","COD - "&amp;COUNTA($E$14:E309))</f>
        <v>COD - 296</v>
      </c>
      <c r="E309" s="1">
        <v>45354</v>
      </c>
      <c r="F309" t="s">
        <v>16</v>
      </c>
      <c r="G309" t="s">
        <v>29</v>
      </c>
      <c r="H309" t="s">
        <v>20</v>
      </c>
      <c r="I309" s="3">
        <v>9963</v>
      </c>
      <c r="J309" s="4">
        <v>38</v>
      </c>
      <c r="K309" s="3" cm="1">
        <f t="array" ref="K309">SUM(TB_INGRESOSYEGRESOS[[#This Row],[Costo]:[Unidades]]*$K$12)</f>
        <v>2100.21</v>
      </c>
      <c r="L309" s="3">
        <f t="shared" si="4"/>
        <v>12101.21</v>
      </c>
      <c r="M309" s="21">
        <f>TB_INGRESOSYEGRESOS[[#This Row],[Total]]*$M$12</f>
        <v>3630.3629999999998</v>
      </c>
    </row>
    <row r="310" spans="3:13" x14ac:dyDescent="0.25">
      <c r="C310" t="str">
        <f>IF(COUNTA($E$14:E310)=COUNTA($E$14:E309),"","COD - "&amp;COUNTA($E$14:E310))</f>
        <v>COD - 297</v>
      </c>
      <c r="E310" s="1">
        <v>45353</v>
      </c>
      <c r="F310" t="s">
        <v>13</v>
      </c>
      <c r="G310" t="s">
        <v>29</v>
      </c>
      <c r="H310" t="s">
        <v>21</v>
      </c>
      <c r="I310" s="3">
        <v>8947</v>
      </c>
      <c r="J310" s="4">
        <v>24</v>
      </c>
      <c r="K310" s="3" cm="1">
        <f t="array" ref="K310">SUM(TB_INGRESOSYEGRESOS[[#This Row],[Costo]:[Unidades]]*$K$12)</f>
        <v>1883.9099999999999</v>
      </c>
      <c r="L310" s="3">
        <f t="shared" si="4"/>
        <v>10854.91</v>
      </c>
      <c r="M310" s="21">
        <f>TB_INGRESOSYEGRESOS[[#This Row],[Total]]*$M$12</f>
        <v>3256.473</v>
      </c>
    </row>
    <row r="311" spans="3:13" x14ac:dyDescent="0.25">
      <c r="C311" t="str">
        <f>IF(COUNTA($E$14:E311)=COUNTA($E$14:E310),"","COD - "&amp;COUNTA($E$14:E311))</f>
        <v>COD - 298</v>
      </c>
      <c r="E311" s="1">
        <v>45353</v>
      </c>
      <c r="F311" t="s">
        <v>13</v>
      </c>
      <c r="G311" t="s">
        <v>29</v>
      </c>
      <c r="H311" t="s">
        <v>20</v>
      </c>
      <c r="I311" s="3">
        <v>7285</v>
      </c>
      <c r="J311" s="4">
        <v>1</v>
      </c>
      <c r="K311" s="3" cm="1">
        <f t="array" ref="K311">SUM(TB_INGRESOSYEGRESOS[[#This Row],[Costo]:[Unidades]]*$K$12)</f>
        <v>1530.06</v>
      </c>
      <c r="L311" s="3">
        <f t="shared" si="4"/>
        <v>8816.06</v>
      </c>
      <c r="M311" s="21">
        <f>TB_INGRESOSYEGRESOS[[#This Row],[Total]]*$M$12</f>
        <v>2644.8179999999998</v>
      </c>
    </row>
    <row r="312" spans="3:13" x14ac:dyDescent="0.25">
      <c r="C312" t="str">
        <f>IF(COUNTA($E$14:E312)=COUNTA($E$14:E311),"","COD - "&amp;COUNTA($E$14:E312))</f>
        <v>COD - 299</v>
      </c>
      <c r="E312" s="1">
        <v>45353</v>
      </c>
      <c r="F312" t="s">
        <v>13</v>
      </c>
      <c r="G312" t="s">
        <v>29</v>
      </c>
      <c r="H312" t="s">
        <v>20</v>
      </c>
      <c r="I312" s="3">
        <v>5349</v>
      </c>
      <c r="J312" s="4">
        <v>23</v>
      </c>
      <c r="K312" s="3" cm="1">
        <f t="array" ref="K312">SUM(TB_INGRESOSYEGRESOS[[#This Row],[Costo]:[Unidades]]*$K$12)</f>
        <v>1128.1199999999999</v>
      </c>
      <c r="L312" s="3">
        <f t="shared" si="4"/>
        <v>6500.12</v>
      </c>
      <c r="M312" s="21">
        <f>TB_INGRESOSYEGRESOS[[#This Row],[Total]]*$M$12</f>
        <v>1950.0359999999998</v>
      </c>
    </row>
    <row r="313" spans="3:13" x14ac:dyDescent="0.25">
      <c r="C313" t="str">
        <f>IF(COUNTA($E$14:E313)=COUNTA($E$14:E312),"","COD - "&amp;COUNTA($E$14:E313))</f>
        <v>COD - 300</v>
      </c>
      <c r="E313" s="1">
        <v>45353</v>
      </c>
      <c r="F313" t="s">
        <v>35</v>
      </c>
      <c r="G313" t="s">
        <v>28</v>
      </c>
      <c r="H313" t="s">
        <v>20</v>
      </c>
      <c r="I313" s="3">
        <v>2802</v>
      </c>
      <c r="J313" s="4">
        <v>3</v>
      </c>
      <c r="K313" s="3" cm="1">
        <f t="array" ref="K313">SUM(TB_INGRESOSYEGRESOS[[#This Row],[Costo]:[Unidades]]*$K$12)</f>
        <v>589.04999999999995</v>
      </c>
      <c r="L313" s="3">
        <f t="shared" si="4"/>
        <v>3394.05</v>
      </c>
      <c r="M313" s="21">
        <f>TB_INGRESOSYEGRESOS[[#This Row],[Total]]*$M$12</f>
        <v>1018.215</v>
      </c>
    </row>
    <row r="314" spans="3:13" x14ac:dyDescent="0.25">
      <c r="C314" t="str">
        <f>IF(COUNTA($E$14:E314)=COUNTA($E$14:E313),"","COD - "&amp;COUNTA($E$14:E314))</f>
        <v>COD - 301</v>
      </c>
      <c r="E314" s="1">
        <v>45353</v>
      </c>
      <c r="F314" t="s">
        <v>13</v>
      </c>
      <c r="G314" t="s">
        <v>29</v>
      </c>
      <c r="H314" t="s">
        <v>19</v>
      </c>
      <c r="I314" s="3">
        <v>8893</v>
      </c>
      <c r="J314" s="4">
        <v>9</v>
      </c>
      <c r="K314" s="3" cm="1">
        <f t="array" ref="K314">SUM(TB_INGRESOSYEGRESOS[[#This Row],[Costo]:[Unidades]]*$K$12)</f>
        <v>1869.42</v>
      </c>
      <c r="L314" s="3">
        <f t="shared" si="4"/>
        <v>10771.42</v>
      </c>
      <c r="M314" s="21">
        <f>TB_INGRESOSYEGRESOS[[#This Row],[Total]]*$M$12</f>
        <v>3231.4259999999999</v>
      </c>
    </row>
    <row r="315" spans="3:13" x14ac:dyDescent="0.25">
      <c r="C315" t="str">
        <f>IF(COUNTA($E$14:E315)=COUNTA($E$14:E314),"","COD - "&amp;COUNTA($E$14:E315))</f>
        <v>COD - 302</v>
      </c>
      <c r="E315" s="1">
        <v>45353</v>
      </c>
      <c r="F315" t="s">
        <v>13</v>
      </c>
      <c r="G315" t="s">
        <v>29</v>
      </c>
      <c r="H315" t="s">
        <v>20</v>
      </c>
      <c r="I315" s="3">
        <v>675</v>
      </c>
      <c r="J315" s="4">
        <v>26</v>
      </c>
      <c r="K315" s="3" cm="1">
        <f t="array" ref="K315">SUM(TB_INGRESOSYEGRESOS[[#This Row],[Costo]:[Unidades]]*$K$12)</f>
        <v>147.21</v>
      </c>
      <c r="L315" s="3">
        <f t="shared" si="4"/>
        <v>848.21</v>
      </c>
      <c r="M315" s="21">
        <f>TB_INGRESOSYEGRESOS[[#This Row],[Total]]*$M$12</f>
        <v>254.46299999999999</v>
      </c>
    </row>
    <row r="316" spans="3:13" x14ac:dyDescent="0.25">
      <c r="C316" t="str">
        <f>IF(COUNTA($E$14:E316)=COUNTA($E$14:E315),"","COD - "&amp;COUNTA($E$14:E316))</f>
        <v>COD - 303</v>
      </c>
      <c r="E316" s="1">
        <v>45353</v>
      </c>
      <c r="F316" t="s">
        <v>15</v>
      </c>
      <c r="G316" t="s">
        <v>29</v>
      </c>
      <c r="H316" t="s">
        <v>20</v>
      </c>
      <c r="I316" s="3">
        <v>5200</v>
      </c>
      <c r="J316" s="4">
        <v>28</v>
      </c>
      <c r="K316" s="3" cm="1">
        <f t="array" ref="K316">SUM(TB_INGRESOSYEGRESOS[[#This Row],[Costo]:[Unidades]]*$K$12)</f>
        <v>1097.8800000000001</v>
      </c>
      <c r="L316" s="3">
        <f t="shared" si="4"/>
        <v>6325.88</v>
      </c>
      <c r="M316" s="21">
        <f>TB_INGRESOSYEGRESOS[[#This Row],[Total]]*$M$12</f>
        <v>1897.7639999999999</v>
      </c>
    </row>
    <row r="317" spans="3:13" x14ac:dyDescent="0.25">
      <c r="C317" t="str">
        <f>IF(COUNTA($E$14:E317)=COUNTA($E$14:E316),"","COD - "&amp;COUNTA($E$14:E317))</f>
        <v>COD - 304</v>
      </c>
      <c r="E317" s="1">
        <v>45351</v>
      </c>
      <c r="F317" t="s">
        <v>31</v>
      </c>
      <c r="G317" t="s">
        <v>28</v>
      </c>
      <c r="H317" t="s">
        <v>20</v>
      </c>
      <c r="I317" s="3">
        <v>9038</v>
      </c>
      <c r="J317" s="4">
        <v>3</v>
      </c>
      <c r="K317" s="3" cm="1">
        <f t="array" ref="K317">SUM(TB_INGRESOSYEGRESOS[[#This Row],[Costo]:[Unidades]]*$K$12)</f>
        <v>1898.6100000000001</v>
      </c>
      <c r="L317" s="3">
        <f t="shared" si="4"/>
        <v>10939.61</v>
      </c>
      <c r="M317" s="21">
        <f>TB_INGRESOSYEGRESOS[[#This Row],[Total]]*$M$12</f>
        <v>3281.8830000000003</v>
      </c>
    </row>
    <row r="318" spans="3:13" x14ac:dyDescent="0.25">
      <c r="C318" t="str">
        <f>IF(COUNTA($E$14:E318)=COUNTA($E$14:E317),"","COD - "&amp;COUNTA($E$14:E318))</f>
        <v>COD - 305</v>
      </c>
      <c r="E318" s="1">
        <v>45351</v>
      </c>
      <c r="F318" t="s">
        <v>32</v>
      </c>
      <c r="G318" t="s">
        <v>28</v>
      </c>
      <c r="H318" t="s">
        <v>20</v>
      </c>
      <c r="I318" s="3">
        <v>2671</v>
      </c>
      <c r="J318" s="4">
        <v>35</v>
      </c>
      <c r="K318" s="3" cm="1">
        <f t="array" ref="K318">SUM(TB_INGRESOSYEGRESOS[[#This Row],[Costo]:[Unidades]]*$K$12)</f>
        <v>568.26</v>
      </c>
      <c r="L318" s="3">
        <f t="shared" si="4"/>
        <v>3274.26</v>
      </c>
      <c r="M318" s="21">
        <f>TB_INGRESOSYEGRESOS[[#This Row],[Total]]*$M$12</f>
        <v>982.27800000000002</v>
      </c>
    </row>
    <row r="319" spans="3:13" x14ac:dyDescent="0.25">
      <c r="C319" t="str">
        <f>IF(COUNTA($E$14:E319)=COUNTA($E$14:E318),"","COD - "&amp;COUNTA($E$14:E319))</f>
        <v>COD - 306</v>
      </c>
      <c r="E319" s="1">
        <v>45350</v>
      </c>
      <c r="F319" t="s">
        <v>16</v>
      </c>
      <c r="G319" t="s">
        <v>29</v>
      </c>
      <c r="H319" t="s">
        <v>19</v>
      </c>
      <c r="I319" s="3">
        <v>114</v>
      </c>
      <c r="J319" s="4">
        <v>47</v>
      </c>
      <c r="K319" s="3" cm="1">
        <f t="array" ref="K319">SUM(TB_INGRESOSYEGRESOS[[#This Row],[Costo]:[Unidades]]*$K$12)</f>
        <v>33.809999999999995</v>
      </c>
      <c r="L319" s="3">
        <f t="shared" si="4"/>
        <v>194.81</v>
      </c>
      <c r="M319" s="21">
        <f>TB_INGRESOSYEGRESOS[[#This Row],[Total]]*$M$12</f>
        <v>58.442999999999998</v>
      </c>
    </row>
    <row r="320" spans="3:13" x14ac:dyDescent="0.25">
      <c r="C320" t="str">
        <f>IF(COUNTA($E$14:E320)=COUNTA($E$14:E319),"","COD - "&amp;COUNTA($E$14:E320))</f>
        <v>COD - 307</v>
      </c>
      <c r="E320" s="1">
        <v>45350</v>
      </c>
      <c r="F320" t="s">
        <v>31</v>
      </c>
      <c r="G320" t="s">
        <v>28</v>
      </c>
      <c r="H320" t="s">
        <v>19</v>
      </c>
      <c r="I320" s="3">
        <v>8202</v>
      </c>
      <c r="J320" s="4">
        <v>10</v>
      </c>
      <c r="K320" s="3" cm="1">
        <f t="array" ref="K320">SUM(TB_INGRESOSYEGRESOS[[#This Row],[Costo]:[Unidades]]*$K$12)</f>
        <v>1724.5199999999998</v>
      </c>
      <c r="L320" s="3">
        <f t="shared" si="4"/>
        <v>9936.52</v>
      </c>
      <c r="M320" s="21">
        <f>TB_INGRESOSYEGRESOS[[#This Row],[Total]]*$M$12</f>
        <v>2980.9560000000001</v>
      </c>
    </row>
    <row r="321" spans="3:13" x14ac:dyDescent="0.25">
      <c r="C321" t="str">
        <f>IF(COUNTA($E$14:E321)=COUNTA($E$14:E320),"","COD - "&amp;COUNTA($E$14:E321))</f>
        <v>COD - 308</v>
      </c>
      <c r="E321" s="1">
        <v>45350</v>
      </c>
      <c r="F321" t="s">
        <v>33</v>
      </c>
      <c r="G321" t="s">
        <v>28</v>
      </c>
      <c r="H321" t="s">
        <v>20</v>
      </c>
      <c r="I321" s="3">
        <v>9593</v>
      </c>
      <c r="J321" s="4">
        <v>23</v>
      </c>
      <c r="K321" s="3" cm="1">
        <f t="array" ref="K321">SUM(TB_INGRESOSYEGRESOS[[#This Row],[Costo]:[Unidades]]*$K$12)</f>
        <v>2019.36</v>
      </c>
      <c r="L321" s="3">
        <f t="shared" si="4"/>
        <v>11635.36</v>
      </c>
      <c r="M321" s="21">
        <f>TB_INGRESOSYEGRESOS[[#This Row],[Total]]*$M$12</f>
        <v>3490.6080000000002</v>
      </c>
    </row>
    <row r="322" spans="3:13" x14ac:dyDescent="0.25">
      <c r="C322" t="str">
        <f>IF(COUNTA($E$14:E322)=COUNTA($E$14:E321),"","COD - "&amp;COUNTA($E$14:E322))</f>
        <v>COD - 309</v>
      </c>
      <c r="E322" s="1">
        <v>45350</v>
      </c>
      <c r="F322" t="s">
        <v>16</v>
      </c>
      <c r="G322" t="s">
        <v>29</v>
      </c>
      <c r="H322" t="s">
        <v>19</v>
      </c>
      <c r="I322" s="3">
        <v>9161</v>
      </c>
      <c r="J322" s="4">
        <v>14</v>
      </c>
      <c r="K322" s="3" cm="1">
        <f t="array" ref="K322">SUM(TB_INGRESOSYEGRESOS[[#This Row],[Costo]:[Unidades]]*$K$12)</f>
        <v>1926.75</v>
      </c>
      <c r="L322" s="3">
        <f t="shared" si="4"/>
        <v>11101.75</v>
      </c>
      <c r="M322" s="21">
        <f>TB_INGRESOSYEGRESOS[[#This Row],[Total]]*$M$12</f>
        <v>3330.5250000000001</v>
      </c>
    </row>
    <row r="323" spans="3:13" x14ac:dyDescent="0.25">
      <c r="C323" t="str">
        <f>IF(COUNTA($E$14:E323)=COUNTA($E$14:E322),"","COD - "&amp;COUNTA($E$14:E323))</f>
        <v>COD - 310</v>
      </c>
      <c r="E323" s="1">
        <v>45350</v>
      </c>
      <c r="F323" t="s">
        <v>15</v>
      </c>
      <c r="G323" t="s">
        <v>29</v>
      </c>
      <c r="H323" t="s">
        <v>20</v>
      </c>
      <c r="I323" s="3">
        <v>5112</v>
      </c>
      <c r="J323" s="4">
        <v>49</v>
      </c>
      <c r="K323" s="3" cm="1">
        <f t="array" ref="K323">SUM(TB_INGRESOSYEGRESOS[[#This Row],[Costo]:[Unidades]]*$K$12)</f>
        <v>1083.81</v>
      </c>
      <c r="L323" s="3">
        <f t="shared" si="4"/>
        <v>6244.8099999999995</v>
      </c>
      <c r="M323" s="21">
        <f>TB_INGRESOSYEGRESOS[[#This Row],[Total]]*$M$12</f>
        <v>1873.4429999999998</v>
      </c>
    </row>
    <row r="324" spans="3:13" x14ac:dyDescent="0.25">
      <c r="C324" t="str">
        <f>IF(COUNTA($E$14:E324)=COUNTA($E$14:E323),"","COD - "&amp;COUNTA($E$14:E324))</f>
        <v>COD - 311</v>
      </c>
      <c r="E324" s="1">
        <v>45350</v>
      </c>
      <c r="F324" t="s">
        <v>34</v>
      </c>
      <c r="G324" t="s">
        <v>28</v>
      </c>
      <c r="H324" t="s">
        <v>19</v>
      </c>
      <c r="I324" s="3">
        <v>570</v>
      </c>
      <c r="J324" s="4">
        <v>34</v>
      </c>
      <c r="K324" s="3" cm="1">
        <f t="array" ref="K324">SUM(TB_INGRESOSYEGRESOS[[#This Row],[Costo]:[Unidades]]*$K$12)</f>
        <v>126.83999999999999</v>
      </c>
      <c r="L324" s="3">
        <f t="shared" si="4"/>
        <v>730.84</v>
      </c>
      <c r="M324" s="21">
        <f>TB_INGRESOSYEGRESOS[[#This Row],[Total]]*$M$12</f>
        <v>219.25200000000001</v>
      </c>
    </row>
    <row r="325" spans="3:13" x14ac:dyDescent="0.25">
      <c r="C325" t="str">
        <f>IF(COUNTA($E$14:E325)=COUNTA($E$14:E324),"","COD - "&amp;COUNTA($E$14:E325))</f>
        <v>COD - 312</v>
      </c>
      <c r="E325" s="1">
        <v>45349</v>
      </c>
      <c r="F325" t="s">
        <v>33</v>
      </c>
      <c r="G325" t="s">
        <v>28</v>
      </c>
      <c r="H325" t="s">
        <v>19</v>
      </c>
      <c r="I325" s="3">
        <v>6686</v>
      </c>
      <c r="J325" s="4">
        <v>14</v>
      </c>
      <c r="K325" s="3" cm="1">
        <f t="array" ref="K325">SUM(TB_INGRESOSYEGRESOS[[#This Row],[Costo]:[Unidades]]*$K$12)</f>
        <v>1407</v>
      </c>
      <c r="L325" s="3">
        <f t="shared" si="4"/>
        <v>8107</v>
      </c>
      <c r="M325" s="21">
        <f>TB_INGRESOSYEGRESOS[[#This Row],[Total]]*$M$12</f>
        <v>2432.1</v>
      </c>
    </row>
    <row r="326" spans="3:13" x14ac:dyDescent="0.25">
      <c r="C326" t="str">
        <f>IF(COUNTA($E$14:E326)=COUNTA($E$14:E325),"","COD - "&amp;COUNTA($E$14:E326))</f>
        <v>COD - 313</v>
      </c>
      <c r="E326" s="1">
        <v>45349</v>
      </c>
      <c r="F326" t="s">
        <v>31</v>
      </c>
      <c r="G326" t="s">
        <v>28</v>
      </c>
      <c r="H326" t="s">
        <v>19</v>
      </c>
      <c r="I326" s="3">
        <v>9249</v>
      </c>
      <c r="J326" s="4">
        <v>10</v>
      </c>
      <c r="K326" s="3" cm="1">
        <f t="array" ref="K326">SUM(TB_INGRESOSYEGRESOS[[#This Row],[Costo]:[Unidades]]*$K$12)</f>
        <v>1944.3899999999999</v>
      </c>
      <c r="L326" s="3">
        <f t="shared" si="4"/>
        <v>11203.39</v>
      </c>
      <c r="M326" s="21">
        <f>TB_INGRESOSYEGRESOS[[#This Row],[Total]]*$M$12</f>
        <v>3361.0169999999998</v>
      </c>
    </row>
    <row r="327" spans="3:13" x14ac:dyDescent="0.25">
      <c r="C327" t="str">
        <f>IF(COUNTA($E$14:E327)=COUNTA($E$14:E326),"","COD - "&amp;COUNTA($E$14:E327))</f>
        <v>COD - 314</v>
      </c>
      <c r="E327" s="1">
        <v>45349</v>
      </c>
      <c r="F327" t="s">
        <v>32</v>
      </c>
      <c r="G327" t="s">
        <v>28</v>
      </c>
      <c r="H327" t="s">
        <v>19</v>
      </c>
      <c r="I327" s="3">
        <v>9305</v>
      </c>
      <c r="J327" s="4">
        <v>31</v>
      </c>
      <c r="K327" s="3" cm="1">
        <f t="array" ref="K327">SUM(TB_INGRESOSYEGRESOS[[#This Row],[Costo]:[Unidades]]*$K$12)</f>
        <v>1960.56</v>
      </c>
      <c r="L327" s="3">
        <f t="shared" si="4"/>
        <v>11296.56</v>
      </c>
      <c r="M327" s="21">
        <f>TB_INGRESOSYEGRESOS[[#This Row],[Total]]*$M$12</f>
        <v>3388.9679999999998</v>
      </c>
    </row>
    <row r="328" spans="3:13" x14ac:dyDescent="0.25">
      <c r="C328" t="str">
        <f>IF(COUNTA($E$14:E328)=COUNTA($E$14:E327),"","COD - "&amp;COUNTA($E$14:E328))</f>
        <v>COD - 315</v>
      </c>
      <c r="E328" s="1">
        <v>45349</v>
      </c>
      <c r="F328" t="s">
        <v>13</v>
      </c>
      <c r="G328" t="s">
        <v>29</v>
      </c>
      <c r="H328" t="s">
        <v>20</v>
      </c>
      <c r="I328" s="3">
        <v>1467</v>
      </c>
      <c r="J328" s="4">
        <v>49</v>
      </c>
      <c r="K328" s="3" cm="1">
        <f t="array" ref="K328">SUM(TB_INGRESOSYEGRESOS[[#This Row],[Costo]:[Unidades]]*$K$12)</f>
        <v>318.36</v>
      </c>
      <c r="L328" s="3">
        <f t="shared" si="4"/>
        <v>1834.3600000000001</v>
      </c>
      <c r="M328" s="21">
        <f>TB_INGRESOSYEGRESOS[[#This Row],[Total]]*$M$12</f>
        <v>550.30799999999999</v>
      </c>
    </row>
    <row r="329" spans="3:13" x14ac:dyDescent="0.25">
      <c r="C329" t="str">
        <f>IF(COUNTA($E$14:E329)=COUNTA($E$14:E328),"","COD - "&amp;COUNTA($E$14:E329))</f>
        <v>COD - 316</v>
      </c>
      <c r="E329" s="1">
        <v>45349</v>
      </c>
      <c r="F329" t="s">
        <v>16</v>
      </c>
      <c r="G329" t="s">
        <v>29</v>
      </c>
      <c r="H329" t="s">
        <v>20</v>
      </c>
      <c r="I329" s="3">
        <v>9716</v>
      </c>
      <c r="J329" s="4">
        <v>44</v>
      </c>
      <c r="K329" s="3" cm="1">
        <f t="array" ref="K329">SUM(TB_INGRESOSYEGRESOS[[#This Row],[Costo]:[Unidades]]*$K$12)</f>
        <v>2049.6</v>
      </c>
      <c r="L329" s="3">
        <f t="shared" si="4"/>
        <v>11809.6</v>
      </c>
      <c r="M329" s="21">
        <f>TB_INGRESOSYEGRESOS[[#This Row],[Total]]*$M$12</f>
        <v>3542.88</v>
      </c>
    </row>
    <row r="330" spans="3:13" x14ac:dyDescent="0.25">
      <c r="C330" t="str">
        <f>IF(COUNTA($E$14:E330)=COUNTA($E$14:E329),"","COD - "&amp;COUNTA($E$14:E330))</f>
        <v>COD - 317</v>
      </c>
      <c r="E330" s="1">
        <v>45348</v>
      </c>
      <c r="F330" t="s">
        <v>16</v>
      </c>
      <c r="G330" t="s">
        <v>29</v>
      </c>
      <c r="H330" t="s">
        <v>20</v>
      </c>
      <c r="I330" s="3">
        <v>2166</v>
      </c>
      <c r="J330" s="4">
        <v>37</v>
      </c>
      <c r="K330" s="3" cm="1">
        <f t="array" ref="K330">SUM(TB_INGRESOSYEGRESOS[[#This Row],[Costo]:[Unidades]]*$K$12)</f>
        <v>462.62999999999994</v>
      </c>
      <c r="L330" s="3">
        <f t="shared" si="4"/>
        <v>2665.63</v>
      </c>
      <c r="M330" s="21">
        <f>TB_INGRESOSYEGRESOS[[#This Row],[Total]]*$M$12</f>
        <v>799.68899999999996</v>
      </c>
    </row>
    <row r="331" spans="3:13" x14ac:dyDescent="0.25">
      <c r="C331" t="str">
        <f>IF(COUNTA($E$14:E331)=COUNTA($E$14:E330),"","COD - "&amp;COUNTA($E$14:E331))</f>
        <v>COD - 318</v>
      </c>
      <c r="E331" s="1">
        <v>45348</v>
      </c>
      <c r="F331" t="s">
        <v>14</v>
      </c>
      <c r="G331" t="s">
        <v>29</v>
      </c>
      <c r="H331" t="s">
        <v>20</v>
      </c>
      <c r="I331" s="3">
        <v>2085</v>
      </c>
      <c r="J331" s="4">
        <v>43</v>
      </c>
      <c r="K331" s="3" cm="1">
        <f t="array" ref="K331">SUM(TB_INGRESOSYEGRESOS[[#This Row],[Costo]:[Unidades]]*$K$12)</f>
        <v>446.87999999999994</v>
      </c>
      <c r="L331" s="3">
        <f t="shared" si="4"/>
        <v>2574.88</v>
      </c>
      <c r="M331" s="21">
        <f>TB_INGRESOSYEGRESOS[[#This Row],[Total]]*$M$12</f>
        <v>772.46400000000006</v>
      </c>
    </row>
    <row r="332" spans="3:13" x14ac:dyDescent="0.25">
      <c r="C332" t="str">
        <f>IF(COUNTA($E$14:E332)=COUNTA($E$14:E331),"","COD - "&amp;COUNTA($E$14:E332))</f>
        <v>COD - 319</v>
      </c>
      <c r="E332" s="1">
        <v>45346</v>
      </c>
      <c r="F332" t="s">
        <v>14</v>
      </c>
      <c r="G332" t="s">
        <v>29</v>
      </c>
      <c r="H332" t="s">
        <v>20</v>
      </c>
      <c r="I332" s="3">
        <v>9563</v>
      </c>
      <c r="J332" s="4">
        <v>2</v>
      </c>
      <c r="K332" s="3" cm="1">
        <f t="array" ref="K332">SUM(TB_INGRESOSYEGRESOS[[#This Row],[Costo]:[Unidades]]*$K$12)</f>
        <v>2008.65</v>
      </c>
      <c r="L332" s="3">
        <f t="shared" si="4"/>
        <v>11573.65</v>
      </c>
      <c r="M332" s="21">
        <f>TB_INGRESOSYEGRESOS[[#This Row],[Total]]*$M$12</f>
        <v>3472.0949999999998</v>
      </c>
    </row>
    <row r="333" spans="3:13" x14ac:dyDescent="0.25">
      <c r="C333" t="str">
        <f>IF(COUNTA($E$14:E333)=COUNTA($E$14:E332),"","COD - "&amp;COUNTA($E$14:E333))</f>
        <v>COD - 320</v>
      </c>
      <c r="E333" s="1">
        <v>45346</v>
      </c>
      <c r="F333" t="s">
        <v>31</v>
      </c>
      <c r="G333" t="s">
        <v>28</v>
      </c>
      <c r="H333" t="s">
        <v>20</v>
      </c>
      <c r="I333" s="3">
        <v>1556</v>
      </c>
      <c r="J333" s="4">
        <v>43</v>
      </c>
      <c r="K333" s="3" cm="1">
        <f t="array" ref="K333">SUM(TB_INGRESOSYEGRESOS[[#This Row],[Costo]:[Unidades]]*$K$12)</f>
        <v>335.78999999999996</v>
      </c>
      <c r="L333" s="3">
        <f t="shared" si="4"/>
        <v>1934.79</v>
      </c>
      <c r="M333" s="21">
        <f>TB_INGRESOSYEGRESOS[[#This Row],[Total]]*$M$12</f>
        <v>580.43700000000001</v>
      </c>
    </row>
    <row r="334" spans="3:13" x14ac:dyDescent="0.25">
      <c r="C334" t="str">
        <f>IF(COUNTA($E$14:E334)=COUNTA($E$14:E333),"","COD - "&amp;COUNTA($E$14:E334))</f>
        <v>COD - 321</v>
      </c>
      <c r="E334" s="1">
        <v>45345</v>
      </c>
      <c r="F334" t="s">
        <v>35</v>
      </c>
      <c r="G334" t="s">
        <v>28</v>
      </c>
      <c r="H334" t="s">
        <v>20</v>
      </c>
      <c r="I334" s="3">
        <v>7753</v>
      </c>
      <c r="J334" s="4">
        <v>41</v>
      </c>
      <c r="K334" s="3" cm="1">
        <f t="array" ref="K334">SUM(TB_INGRESOSYEGRESOS[[#This Row],[Costo]:[Unidades]]*$K$12)</f>
        <v>1636.7399999999998</v>
      </c>
      <c r="L334" s="3">
        <f t="shared" ref="L334:L397" si="5">IF(SUM(I334:K334)=0,"",SUM(I334:K334))</f>
        <v>9430.74</v>
      </c>
      <c r="M334" s="21">
        <f>TB_INGRESOSYEGRESOS[[#This Row],[Total]]*$M$12</f>
        <v>2829.2219999999998</v>
      </c>
    </row>
    <row r="335" spans="3:13" x14ac:dyDescent="0.25">
      <c r="C335" t="str">
        <f>IF(COUNTA($E$14:E335)=COUNTA($E$14:E334),"","COD - "&amp;COUNTA($E$14:E335))</f>
        <v>COD - 322</v>
      </c>
      <c r="E335" s="1">
        <v>45345</v>
      </c>
      <c r="F335" t="s">
        <v>31</v>
      </c>
      <c r="G335" t="s">
        <v>28</v>
      </c>
      <c r="H335" t="s">
        <v>20</v>
      </c>
      <c r="I335" s="3">
        <v>9750</v>
      </c>
      <c r="J335" s="4">
        <v>43</v>
      </c>
      <c r="K335" s="3" cm="1">
        <f t="array" ref="K335">SUM(TB_INGRESOSYEGRESOS[[#This Row],[Costo]:[Unidades]]*$K$12)</f>
        <v>2056.5300000000002</v>
      </c>
      <c r="L335" s="3">
        <f t="shared" si="5"/>
        <v>11849.53</v>
      </c>
      <c r="M335" s="21">
        <f>TB_INGRESOSYEGRESOS[[#This Row],[Total]]*$M$12</f>
        <v>3554.8589999999999</v>
      </c>
    </row>
    <row r="336" spans="3:13" x14ac:dyDescent="0.25">
      <c r="C336" t="str">
        <f>IF(COUNTA($E$14:E336)=COUNTA($E$14:E335),"","COD - "&amp;COUNTA($E$14:E336))</f>
        <v>COD - 323</v>
      </c>
      <c r="E336" s="1">
        <v>45345</v>
      </c>
      <c r="F336" t="s">
        <v>33</v>
      </c>
      <c r="G336" t="s">
        <v>28</v>
      </c>
      <c r="H336" t="s">
        <v>20</v>
      </c>
      <c r="I336" s="3">
        <v>2792</v>
      </c>
      <c r="J336" s="4">
        <v>28</v>
      </c>
      <c r="K336" s="3" cm="1">
        <f t="array" ref="K336">SUM(TB_INGRESOSYEGRESOS[[#This Row],[Costo]:[Unidades]]*$K$12)</f>
        <v>592.19999999999993</v>
      </c>
      <c r="L336" s="3">
        <f t="shared" si="5"/>
        <v>3412.2</v>
      </c>
      <c r="M336" s="21">
        <f>TB_INGRESOSYEGRESOS[[#This Row],[Total]]*$M$12</f>
        <v>1023.6599999999999</v>
      </c>
    </row>
    <row r="337" spans="3:13" x14ac:dyDescent="0.25">
      <c r="C337" t="str">
        <f>IF(COUNTA($E$14:E337)=COUNTA($E$14:E336),"","COD - "&amp;COUNTA($E$14:E337))</f>
        <v>COD - 324</v>
      </c>
      <c r="E337" s="1">
        <v>45345</v>
      </c>
      <c r="F337" t="s">
        <v>32</v>
      </c>
      <c r="G337" t="s">
        <v>28</v>
      </c>
      <c r="H337" t="s">
        <v>19</v>
      </c>
      <c r="I337" s="3">
        <v>7536</v>
      </c>
      <c r="J337" s="4">
        <v>39</v>
      </c>
      <c r="K337" s="3" cm="1">
        <f t="array" ref="K337">SUM(TB_INGRESOSYEGRESOS[[#This Row],[Costo]:[Unidades]]*$K$12)</f>
        <v>1590.75</v>
      </c>
      <c r="L337" s="3">
        <f t="shared" si="5"/>
        <v>9165.75</v>
      </c>
      <c r="M337" s="21">
        <f>TB_INGRESOSYEGRESOS[[#This Row],[Total]]*$M$12</f>
        <v>2749.7249999999999</v>
      </c>
    </row>
    <row r="338" spans="3:13" x14ac:dyDescent="0.25">
      <c r="C338" t="str">
        <f>IF(COUNTA($E$14:E338)=COUNTA($E$14:E337),"","COD - "&amp;COUNTA($E$14:E338))</f>
        <v>COD - 325</v>
      </c>
      <c r="E338" s="1">
        <v>45345</v>
      </c>
      <c r="F338" t="s">
        <v>14</v>
      </c>
      <c r="G338" t="s">
        <v>29</v>
      </c>
      <c r="H338" t="s">
        <v>20</v>
      </c>
      <c r="I338" s="3">
        <v>6435</v>
      </c>
      <c r="J338" s="4">
        <v>28</v>
      </c>
      <c r="K338" s="3" cm="1">
        <f t="array" ref="K338">SUM(TB_INGRESOSYEGRESOS[[#This Row],[Costo]:[Unidades]]*$K$12)</f>
        <v>1357.23</v>
      </c>
      <c r="L338" s="3">
        <f t="shared" si="5"/>
        <v>7820.23</v>
      </c>
      <c r="M338" s="21">
        <f>TB_INGRESOSYEGRESOS[[#This Row],[Total]]*$M$12</f>
        <v>2346.069</v>
      </c>
    </row>
    <row r="339" spans="3:13" x14ac:dyDescent="0.25">
      <c r="C339" t="str">
        <f>IF(COUNTA($E$14:E339)=COUNTA($E$14:E338),"","COD - "&amp;COUNTA($E$14:E339))</f>
        <v>COD - 326</v>
      </c>
      <c r="E339" s="1">
        <v>45344</v>
      </c>
      <c r="F339" t="s">
        <v>35</v>
      </c>
      <c r="G339" t="s">
        <v>28</v>
      </c>
      <c r="H339" t="s">
        <v>21</v>
      </c>
      <c r="I339" s="3">
        <v>4659</v>
      </c>
      <c r="J339" s="4">
        <v>28</v>
      </c>
      <c r="K339" s="3" cm="1">
        <f t="array" ref="K339">SUM(TB_INGRESOSYEGRESOS[[#This Row],[Costo]:[Unidades]]*$K$12)</f>
        <v>984.27</v>
      </c>
      <c r="L339" s="3">
        <f t="shared" si="5"/>
        <v>5671.27</v>
      </c>
      <c r="M339" s="21">
        <f>TB_INGRESOSYEGRESOS[[#This Row],[Total]]*$M$12</f>
        <v>1701.3810000000001</v>
      </c>
    </row>
    <row r="340" spans="3:13" x14ac:dyDescent="0.25">
      <c r="C340" t="str">
        <f>IF(COUNTA($E$14:E340)=COUNTA($E$14:E339),"","COD - "&amp;COUNTA($E$14:E340))</f>
        <v>COD - 327</v>
      </c>
      <c r="E340" s="1">
        <v>45344</v>
      </c>
      <c r="F340" t="s">
        <v>35</v>
      </c>
      <c r="G340" t="s">
        <v>28</v>
      </c>
      <c r="H340" t="s">
        <v>19</v>
      </c>
      <c r="I340" s="3">
        <v>4064</v>
      </c>
      <c r="J340" s="4">
        <v>34</v>
      </c>
      <c r="K340" s="3" cm="1">
        <f t="array" ref="K340">SUM(TB_INGRESOSYEGRESOS[[#This Row],[Costo]:[Unidades]]*$K$12)</f>
        <v>860.57999999999993</v>
      </c>
      <c r="L340" s="3">
        <f t="shared" si="5"/>
        <v>4958.58</v>
      </c>
      <c r="M340" s="21">
        <f>TB_INGRESOSYEGRESOS[[#This Row],[Total]]*$M$12</f>
        <v>1487.5739999999998</v>
      </c>
    </row>
    <row r="341" spans="3:13" x14ac:dyDescent="0.25">
      <c r="C341" t="str">
        <f>IF(COUNTA($E$14:E341)=COUNTA($E$14:E340),"","COD - "&amp;COUNTA($E$14:E341))</f>
        <v>COD - 328</v>
      </c>
      <c r="E341" s="1">
        <v>45343</v>
      </c>
      <c r="F341" t="s">
        <v>33</v>
      </c>
      <c r="G341" t="s">
        <v>28</v>
      </c>
      <c r="H341" t="s">
        <v>20</v>
      </c>
      <c r="I341" s="3">
        <v>9426</v>
      </c>
      <c r="J341" s="4">
        <v>40</v>
      </c>
      <c r="K341" s="3" cm="1">
        <f t="array" ref="K341">SUM(TB_INGRESOSYEGRESOS[[#This Row],[Costo]:[Unidades]]*$K$12)</f>
        <v>1987.8600000000001</v>
      </c>
      <c r="L341" s="3">
        <f t="shared" si="5"/>
        <v>11453.86</v>
      </c>
      <c r="M341" s="21">
        <f>TB_INGRESOSYEGRESOS[[#This Row],[Total]]*$M$12</f>
        <v>3436.1579999999999</v>
      </c>
    </row>
    <row r="342" spans="3:13" x14ac:dyDescent="0.25">
      <c r="C342" t="str">
        <f>IF(COUNTA($E$14:E342)=COUNTA($E$14:E341),"","COD - "&amp;COUNTA($E$14:E342))</f>
        <v>COD - 329</v>
      </c>
      <c r="E342" s="1">
        <v>45342</v>
      </c>
      <c r="F342" t="s">
        <v>32</v>
      </c>
      <c r="G342" t="s">
        <v>28</v>
      </c>
      <c r="H342" t="s">
        <v>19</v>
      </c>
      <c r="I342" s="3">
        <v>5150</v>
      </c>
      <c r="J342" s="4">
        <v>1</v>
      </c>
      <c r="K342" s="3" cm="1">
        <f t="array" ref="K342">SUM(TB_INGRESOSYEGRESOS[[#This Row],[Costo]:[Unidades]]*$K$12)</f>
        <v>1081.71</v>
      </c>
      <c r="L342" s="3">
        <f t="shared" si="5"/>
        <v>6232.71</v>
      </c>
      <c r="M342" s="21">
        <f>TB_INGRESOSYEGRESOS[[#This Row],[Total]]*$M$12</f>
        <v>1869.8129999999999</v>
      </c>
    </row>
    <row r="343" spans="3:13" x14ac:dyDescent="0.25">
      <c r="C343" t="str">
        <f>IF(COUNTA($E$14:E343)=COUNTA($E$14:E342),"","COD - "&amp;COUNTA($E$14:E343))</f>
        <v>COD - 330</v>
      </c>
      <c r="E343" s="1">
        <v>45341</v>
      </c>
      <c r="F343" t="s">
        <v>34</v>
      </c>
      <c r="G343" t="s">
        <v>28</v>
      </c>
      <c r="H343" t="s">
        <v>20</v>
      </c>
      <c r="I343" s="3">
        <v>9432</v>
      </c>
      <c r="J343" s="4">
        <v>12</v>
      </c>
      <c r="K343" s="3" cm="1">
        <f t="array" ref="K343">SUM(TB_INGRESOSYEGRESOS[[#This Row],[Costo]:[Unidades]]*$K$12)</f>
        <v>1983.24</v>
      </c>
      <c r="L343" s="3">
        <f t="shared" si="5"/>
        <v>11427.24</v>
      </c>
      <c r="M343" s="21">
        <f>TB_INGRESOSYEGRESOS[[#This Row],[Total]]*$M$12</f>
        <v>3428.172</v>
      </c>
    </row>
    <row r="344" spans="3:13" x14ac:dyDescent="0.25">
      <c r="C344" t="str">
        <f>IF(COUNTA($E$14:E344)=COUNTA($E$14:E343),"","COD - "&amp;COUNTA($E$14:E344))</f>
        <v>COD - 331</v>
      </c>
      <c r="E344" s="1">
        <v>45341</v>
      </c>
      <c r="F344" t="s">
        <v>13</v>
      </c>
      <c r="G344" t="s">
        <v>29</v>
      </c>
      <c r="H344" t="s">
        <v>20</v>
      </c>
      <c r="I344" s="3">
        <v>6586</v>
      </c>
      <c r="J344" s="4">
        <v>4</v>
      </c>
      <c r="K344" s="3" cm="1">
        <f t="array" ref="K344">SUM(TB_INGRESOSYEGRESOS[[#This Row],[Costo]:[Unidades]]*$K$12)</f>
        <v>1383.8999999999999</v>
      </c>
      <c r="L344" s="3">
        <f t="shared" si="5"/>
        <v>7973.9</v>
      </c>
      <c r="M344" s="21">
        <f>TB_INGRESOSYEGRESOS[[#This Row],[Total]]*$M$12</f>
        <v>2392.1699999999996</v>
      </c>
    </row>
    <row r="345" spans="3:13" x14ac:dyDescent="0.25">
      <c r="C345" t="str">
        <f>IF(COUNTA($E$14:E345)=COUNTA($E$14:E344),"","COD - "&amp;COUNTA($E$14:E345))</f>
        <v>COD - 332</v>
      </c>
      <c r="E345" s="1">
        <v>45341</v>
      </c>
      <c r="F345" t="s">
        <v>14</v>
      </c>
      <c r="G345" t="s">
        <v>29</v>
      </c>
      <c r="H345" t="s">
        <v>20</v>
      </c>
      <c r="I345" s="3">
        <v>3573</v>
      </c>
      <c r="J345" s="4">
        <v>31</v>
      </c>
      <c r="K345" s="3" cm="1">
        <f t="array" ref="K345">SUM(TB_INGRESOSYEGRESOS[[#This Row],[Costo]:[Unidades]]*$K$12)</f>
        <v>756.83999999999992</v>
      </c>
      <c r="L345" s="3">
        <f t="shared" si="5"/>
        <v>4360.84</v>
      </c>
      <c r="M345" s="21">
        <f>TB_INGRESOSYEGRESOS[[#This Row],[Total]]*$M$12</f>
        <v>1308.252</v>
      </c>
    </row>
    <row r="346" spans="3:13" x14ac:dyDescent="0.25">
      <c r="C346" t="str">
        <f>IF(COUNTA($E$14:E346)=COUNTA($E$14:E345),"","COD - "&amp;COUNTA($E$14:E346))</f>
        <v>COD - 333</v>
      </c>
      <c r="E346" s="1">
        <v>45341</v>
      </c>
      <c r="F346" t="s">
        <v>15</v>
      </c>
      <c r="G346" t="s">
        <v>29</v>
      </c>
      <c r="H346" t="s">
        <v>21</v>
      </c>
      <c r="I346" s="3">
        <v>3101</v>
      </c>
      <c r="J346" s="4">
        <v>9</v>
      </c>
      <c r="K346" s="3" cm="1">
        <f t="array" ref="K346">SUM(TB_INGRESOSYEGRESOS[[#This Row],[Costo]:[Unidades]]*$K$12)</f>
        <v>653.09999999999991</v>
      </c>
      <c r="L346" s="3">
        <f t="shared" si="5"/>
        <v>3763.1</v>
      </c>
      <c r="M346" s="21">
        <f>TB_INGRESOSYEGRESOS[[#This Row],[Total]]*$M$12</f>
        <v>1128.9299999999998</v>
      </c>
    </row>
    <row r="347" spans="3:13" x14ac:dyDescent="0.25">
      <c r="C347" t="str">
        <f>IF(COUNTA($E$14:E347)=COUNTA($E$14:E346),"","COD - "&amp;COUNTA($E$14:E347))</f>
        <v>COD - 334</v>
      </c>
      <c r="E347" s="1">
        <v>45341</v>
      </c>
      <c r="F347" t="s">
        <v>34</v>
      </c>
      <c r="G347" t="s">
        <v>28</v>
      </c>
      <c r="H347" t="s">
        <v>19</v>
      </c>
      <c r="I347" s="3">
        <v>7825</v>
      </c>
      <c r="J347" s="4">
        <v>2</v>
      </c>
      <c r="K347" s="3" cm="1">
        <f t="array" ref="K347">SUM(TB_INGRESOSYEGRESOS[[#This Row],[Costo]:[Unidades]]*$K$12)</f>
        <v>1643.67</v>
      </c>
      <c r="L347" s="3">
        <f t="shared" si="5"/>
        <v>9470.67</v>
      </c>
      <c r="M347" s="21">
        <f>TB_INGRESOSYEGRESOS[[#This Row],[Total]]*$M$12</f>
        <v>2841.201</v>
      </c>
    </row>
    <row r="348" spans="3:13" x14ac:dyDescent="0.25">
      <c r="C348" t="str">
        <f>IF(COUNTA($E$14:E348)=COUNTA($E$14:E347),"","COD - "&amp;COUNTA($E$14:E348))</f>
        <v>COD - 335</v>
      </c>
      <c r="E348" s="1">
        <v>45340</v>
      </c>
      <c r="F348" t="s">
        <v>32</v>
      </c>
      <c r="G348" t="s">
        <v>28</v>
      </c>
      <c r="H348" t="s">
        <v>20</v>
      </c>
      <c r="I348" s="3">
        <v>7765</v>
      </c>
      <c r="J348" s="4">
        <v>33</v>
      </c>
      <c r="K348" s="3" cm="1">
        <f t="array" ref="K348">SUM(TB_INGRESOSYEGRESOS[[#This Row],[Costo]:[Unidades]]*$K$12)</f>
        <v>1637.58</v>
      </c>
      <c r="L348" s="3">
        <f t="shared" si="5"/>
        <v>9435.58</v>
      </c>
      <c r="M348" s="21">
        <f>TB_INGRESOSYEGRESOS[[#This Row],[Total]]*$M$12</f>
        <v>2830.674</v>
      </c>
    </row>
    <row r="349" spans="3:13" x14ac:dyDescent="0.25">
      <c r="C349" t="str">
        <f>IF(COUNTA($E$14:E349)=COUNTA($E$14:E348),"","COD - "&amp;COUNTA($E$14:E349))</f>
        <v>COD - 336</v>
      </c>
      <c r="E349" s="1">
        <v>45340</v>
      </c>
      <c r="F349" t="s">
        <v>13</v>
      </c>
      <c r="G349" t="s">
        <v>29</v>
      </c>
      <c r="H349" t="s">
        <v>21</v>
      </c>
      <c r="I349" s="3">
        <v>433</v>
      </c>
      <c r="J349" s="4">
        <v>9</v>
      </c>
      <c r="K349" s="3" cm="1">
        <f t="array" ref="K349">SUM(TB_INGRESOSYEGRESOS[[#This Row],[Costo]:[Unidades]]*$K$12)</f>
        <v>92.82</v>
      </c>
      <c r="L349" s="3">
        <f t="shared" si="5"/>
        <v>534.81999999999994</v>
      </c>
      <c r="M349" s="21">
        <f>TB_INGRESOSYEGRESOS[[#This Row],[Total]]*$M$12</f>
        <v>160.44599999999997</v>
      </c>
    </row>
    <row r="350" spans="3:13" x14ac:dyDescent="0.25">
      <c r="C350" t="str">
        <f>IF(COUNTA($E$14:E350)=COUNTA($E$14:E349),"","COD - "&amp;COUNTA($E$14:E350))</f>
        <v>COD - 337</v>
      </c>
      <c r="E350" s="1">
        <v>45339</v>
      </c>
      <c r="F350" t="s">
        <v>35</v>
      </c>
      <c r="G350" t="s">
        <v>28</v>
      </c>
      <c r="H350" t="s">
        <v>20</v>
      </c>
      <c r="I350" s="3">
        <v>2456</v>
      </c>
      <c r="J350" s="4">
        <v>34</v>
      </c>
      <c r="K350" s="3" cm="1">
        <f t="array" ref="K350">SUM(TB_INGRESOSYEGRESOS[[#This Row],[Costo]:[Unidades]]*$K$12)</f>
        <v>522.9</v>
      </c>
      <c r="L350" s="3">
        <f t="shared" si="5"/>
        <v>3012.9</v>
      </c>
      <c r="M350" s="21">
        <f>TB_INGRESOSYEGRESOS[[#This Row],[Total]]*$M$12</f>
        <v>903.87</v>
      </c>
    </row>
    <row r="351" spans="3:13" x14ac:dyDescent="0.25">
      <c r="C351" t="str">
        <f>IF(COUNTA($E$14:E351)=COUNTA($E$14:E350),"","COD - "&amp;COUNTA($E$14:E351))</f>
        <v>COD - 338</v>
      </c>
      <c r="E351" s="1">
        <v>45338</v>
      </c>
      <c r="F351" t="s">
        <v>13</v>
      </c>
      <c r="G351" t="s">
        <v>29</v>
      </c>
      <c r="H351" t="s">
        <v>20</v>
      </c>
      <c r="I351" s="3">
        <v>4150</v>
      </c>
      <c r="J351" s="4">
        <v>49</v>
      </c>
      <c r="K351" s="3" cm="1">
        <f t="array" ref="K351">SUM(TB_INGRESOSYEGRESOS[[#This Row],[Costo]:[Unidades]]*$K$12)</f>
        <v>881.79</v>
      </c>
      <c r="L351" s="3">
        <f t="shared" si="5"/>
        <v>5080.79</v>
      </c>
      <c r="M351" s="21">
        <f>TB_INGRESOSYEGRESOS[[#This Row],[Total]]*$M$12</f>
        <v>1524.2369999999999</v>
      </c>
    </row>
    <row r="352" spans="3:13" x14ac:dyDescent="0.25">
      <c r="C352" t="str">
        <f>IF(COUNTA($E$14:E352)=COUNTA($E$14:E351),"","COD - "&amp;COUNTA($E$14:E352))</f>
        <v>COD - 339</v>
      </c>
      <c r="E352" s="1">
        <v>45338</v>
      </c>
      <c r="F352" t="s">
        <v>15</v>
      </c>
      <c r="G352" t="s">
        <v>29</v>
      </c>
      <c r="H352" t="s">
        <v>21</v>
      </c>
      <c r="I352" s="3">
        <v>4758</v>
      </c>
      <c r="J352" s="4">
        <v>39</v>
      </c>
      <c r="K352" s="3" cm="1">
        <f t="array" ref="K352">SUM(TB_INGRESOSYEGRESOS[[#This Row],[Costo]:[Unidades]]*$K$12)</f>
        <v>1007.37</v>
      </c>
      <c r="L352" s="3">
        <f t="shared" si="5"/>
        <v>5804.37</v>
      </c>
      <c r="M352" s="21">
        <f>TB_INGRESOSYEGRESOS[[#This Row],[Total]]*$M$12</f>
        <v>1741.3109999999999</v>
      </c>
    </row>
    <row r="353" spans="3:13" x14ac:dyDescent="0.25">
      <c r="C353" t="str">
        <f>IF(COUNTA($E$14:E353)=COUNTA($E$14:E352),"","COD - "&amp;COUNTA($E$14:E353))</f>
        <v>COD - 340</v>
      </c>
      <c r="E353" s="1">
        <v>45338</v>
      </c>
      <c r="F353" t="s">
        <v>13</v>
      </c>
      <c r="G353" t="s">
        <v>29</v>
      </c>
      <c r="H353" t="s">
        <v>20</v>
      </c>
      <c r="I353" s="3">
        <v>795</v>
      </c>
      <c r="J353" s="4">
        <v>42</v>
      </c>
      <c r="K353" s="3" cm="1">
        <f t="array" ref="K353">SUM(TB_INGRESOSYEGRESOS[[#This Row],[Costo]:[Unidades]]*$K$12)</f>
        <v>175.76999999999998</v>
      </c>
      <c r="L353" s="3">
        <f t="shared" si="5"/>
        <v>1012.77</v>
      </c>
      <c r="M353" s="21">
        <f>TB_INGRESOSYEGRESOS[[#This Row],[Total]]*$M$12</f>
        <v>303.83099999999996</v>
      </c>
    </row>
    <row r="354" spans="3:13" x14ac:dyDescent="0.25">
      <c r="C354" t="str">
        <f>IF(COUNTA($E$14:E354)=COUNTA($E$14:E353),"","COD - "&amp;COUNTA($E$14:E354))</f>
        <v>COD - 341</v>
      </c>
      <c r="E354" s="1">
        <v>45337</v>
      </c>
      <c r="F354" t="s">
        <v>34</v>
      </c>
      <c r="G354" t="s">
        <v>28</v>
      </c>
      <c r="H354" t="s">
        <v>19</v>
      </c>
      <c r="I354" s="3">
        <v>3719</v>
      </c>
      <c r="J354" s="4">
        <v>49</v>
      </c>
      <c r="K354" s="3" cm="1">
        <f t="array" ref="K354">SUM(TB_INGRESOSYEGRESOS[[#This Row],[Costo]:[Unidades]]*$K$12)</f>
        <v>791.28</v>
      </c>
      <c r="L354" s="3">
        <f t="shared" si="5"/>
        <v>4559.28</v>
      </c>
      <c r="M354" s="21">
        <f>TB_INGRESOSYEGRESOS[[#This Row],[Total]]*$M$12</f>
        <v>1367.7839999999999</v>
      </c>
    </row>
    <row r="355" spans="3:13" x14ac:dyDescent="0.25">
      <c r="C355" t="str">
        <f>IF(COUNTA($E$14:E355)=COUNTA($E$14:E354),"","COD - "&amp;COUNTA($E$14:E355))</f>
        <v>COD - 342</v>
      </c>
      <c r="E355" s="1">
        <v>45337</v>
      </c>
      <c r="F355" t="s">
        <v>31</v>
      </c>
      <c r="G355" t="s">
        <v>28</v>
      </c>
      <c r="H355" t="s">
        <v>19</v>
      </c>
      <c r="I355" s="3">
        <v>4472</v>
      </c>
      <c r="J355" s="4">
        <v>39</v>
      </c>
      <c r="K355" s="3" cm="1">
        <f t="array" ref="K355">SUM(TB_INGRESOSYEGRESOS[[#This Row],[Costo]:[Unidades]]*$K$12)</f>
        <v>947.31000000000006</v>
      </c>
      <c r="L355" s="3">
        <f t="shared" si="5"/>
        <v>5458.31</v>
      </c>
      <c r="M355" s="21">
        <f>TB_INGRESOSYEGRESOS[[#This Row],[Total]]*$M$12</f>
        <v>1637.4930000000002</v>
      </c>
    </row>
    <row r="356" spans="3:13" x14ac:dyDescent="0.25">
      <c r="C356" t="str">
        <f>IF(COUNTA($E$14:E356)=COUNTA($E$14:E355),"","COD - "&amp;COUNTA($E$14:E356))</f>
        <v>COD - 343</v>
      </c>
      <c r="E356" s="1">
        <v>45337</v>
      </c>
      <c r="F356" t="s">
        <v>35</v>
      </c>
      <c r="G356" t="s">
        <v>28</v>
      </c>
      <c r="H356" t="s">
        <v>21</v>
      </c>
      <c r="I356" s="3">
        <v>9075</v>
      </c>
      <c r="J356" s="4">
        <v>7</v>
      </c>
      <c r="K356" s="3" cm="1">
        <f t="array" ref="K356">SUM(TB_INGRESOSYEGRESOS[[#This Row],[Costo]:[Unidades]]*$K$12)</f>
        <v>1907.22</v>
      </c>
      <c r="L356" s="3">
        <f t="shared" si="5"/>
        <v>10989.22</v>
      </c>
      <c r="M356" s="21">
        <f>TB_INGRESOSYEGRESOS[[#This Row],[Total]]*$M$12</f>
        <v>3296.7659999999996</v>
      </c>
    </row>
    <row r="357" spans="3:13" x14ac:dyDescent="0.25">
      <c r="C357" t="str">
        <f>IF(COUNTA($E$14:E357)=COUNTA($E$14:E356),"","COD - "&amp;COUNTA($E$14:E357))</f>
        <v>COD - 344</v>
      </c>
      <c r="E357" s="1">
        <v>45337</v>
      </c>
      <c r="F357" t="s">
        <v>13</v>
      </c>
      <c r="G357" t="s">
        <v>29</v>
      </c>
      <c r="H357" t="s">
        <v>20</v>
      </c>
      <c r="I357" s="3">
        <v>6293</v>
      </c>
      <c r="J357" s="4">
        <v>8</v>
      </c>
      <c r="K357" s="3" cm="1">
        <f t="array" ref="K357">SUM(TB_INGRESOSYEGRESOS[[#This Row],[Costo]:[Unidades]]*$K$12)</f>
        <v>1323.21</v>
      </c>
      <c r="L357" s="3">
        <f t="shared" si="5"/>
        <v>7624.21</v>
      </c>
      <c r="M357" s="21">
        <f>TB_INGRESOSYEGRESOS[[#This Row],[Total]]*$M$12</f>
        <v>2287.2629999999999</v>
      </c>
    </row>
    <row r="358" spans="3:13" x14ac:dyDescent="0.25">
      <c r="C358" t="str">
        <f>IF(COUNTA($E$14:E358)=COUNTA($E$14:E357),"","COD - "&amp;COUNTA($E$14:E358))</f>
        <v>COD - 345</v>
      </c>
      <c r="E358" s="1">
        <v>45337</v>
      </c>
      <c r="F358" t="s">
        <v>31</v>
      </c>
      <c r="G358" t="s">
        <v>28</v>
      </c>
      <c r="H358" t="s">
        <v>20</v>
      </c>
      <c r="I358" s="3">
        <v>562</v>
      </c>
      <c r="J358" s="4">
        <v>8</v>
      </c>
      <c r="K358" s="3" cm="1">
        <f t="array" ref="K358">SUM(TB_INGRESOSYEGRESOS[[#This Row],[Costo]:[Unidades]]*$K$12)</f>
        <v>119.7</v>
      </c>
      <c r="L358" s="3">
        <f t="shared" si="5"/>
        <v>689.7</v>
      </c>
      <c r="M358" s="21">
        <f>TB_INGRESOSYEGRESOS[[#This Row],[Total]]*$M$12</f>
        <v>206.91</v>
      </c>
    </row>
    <row r="359" spans="3:13" x14ac:dyDescent="0.25">
      <c r="C359" t="str">
        <f>IF(COUNTA($E$14:E359)=COUNTA($E$14:E358),"","COD - "&amp;COUNTA($E$14:E359))</f>
        <v>COD - 346</v>
      </c>
      <c r="E359" s="1">
        <v>45336</v>
      </c>
      <c r="F359" t="s">
        <v>34</v>
      </c>
      <c r="G359" t="s">
        <v>28</v>
      </c>
      <c r="H359" t="s">
        <v>20</v>
      </c>
      <c r="I359" s="3">
        <v>5230</v>
      </c>
      <c r="J359" s="4">
        <v>19</v>
      </c>
      <c r="K359" s="3" cm="1">
        <f t="array" ref="K359">SUM(TB_INGRESOSYEGRESOS[[#This Row],[Costo]:[Unidades]]*$K$12)</f>
        <v>1102.29</v>
      </c>
      <c r="L359" s="3">
        <f t="shared" si="5"/>
        <v>6351.29</v>
      </c>
      <c r="M359" s="21">
        <f>TB_INGRESOSYEGRESOS[[#This Row],[Total]]*$M$12</f>
        <v>1905.3869999999999</v>
      </c>
    </row>
    <row r="360" spans="3:13" x14ac:dyDescent="0.25">
      <c r="C360" t="str">
        <f>IF(COUNTA($E$14:E360)=COUNTA($E$14:E359),"","COD - "&amp;COUNTA($E$14:E360))</f>
        <v>COD - 347</v>
      </c>
      <c r="E360" s="1">
        <v>45336</v>
      </c>
      <c r="F360" t="s">
        <v>32</v>
      </c>
      <c r="G360" t="s">
        <v>28</v>
      </c>
      <c r="H360" t="s">
        <v>19</v>
      </c>
      <c r="I360" s="3">
        <v>6379</v>
      </c>
      <c r="J360" s="4">
        <v>33</v>
      </c>
      <c r="K360" s="3" cm="1">
        <f t="array" ref="K360">SUM(TB_INGRESOSYEGRESOS[[#This Row],[Costo]:[Unidades]]*$K$12)</f>
        <v>1346.52</v>
      </c>
      <c r="L360" s="3">
        <f t="shared" si="5"/>
        <v>7758.52</v>
      </c>
      <c r="M360" s="21">
        <f>TB_INGRESOSYEGRESOS[[#This Row],[Total]]*$M$12</f>
        <v>2327.556</v>
      </c>
    </row>
    <row r="361" spans="3:13" x14ac:dyDescent="0.25">
      <c r="C361" t="str">
        <f>IF(COUNTA($E$14:E361)=COUNTA($E$14:E360),"","COD - "&amp;COUNTA($E$14:E361))</f>
        <v>COD - 348</v>
      </c>
      <c r="E361" s="1">
        <v>45336</v>
      </c>
      <c r="F361" t="s">
        <v>34</v>
      </c>
      <c r="G361" t="s">
        <v>28</v>
      </c>
      <c r="H361" t="s">
        <v>19</v>
      </c>
      <c r="I361" s="3">
        <v>7151</v>
      </c>
      <c r="J361" s="4">
        <v>41</v>
      </c>
      <c r="K361" s="3" cm="1">
        <f t="array" ref="K361">SUM(TB_INGRESOSYEGRESOS[[#This Row],[Costo]:[Unidades]]*$K$12)</f>
        <v>1510.32</v>
      </c>
      <c r="L361" s="3">
        <f t="shared" si="5"/>
        <v>8702.32</v>
      </c>
      <c r="M361" s="21">
        <f>TB_INGRESOSYEGRESOS[[#This Row],[Total]]*$M$12</f>
        <v>2610.6959999999999</v>
      </c>
    </row>
    <row r="362" spans="3:13" x14ac:dyDescent="0.25">
      <c r="C362" t="str">
        <f>IF(COUNTA($E$14:E362)=COUNTA($E$14:E361),"","COD - "&amp;COUNTA($E$14:E362))</f>
        <v>COD - 349</v>
      </c>
      <c r="E362" s="1">
        <v>45335</v>
      </c>
      <c r="F362" t="s">
        <v>16</v>
      </c>
      <c r="G362" t="s">
        <v>29</v>
      </c>
      <c r="H362" t="s">
        <v>21</v>
      </c>
      <c r="I362" s="3">
        <v>5535</v>
      </c>
      <c r="J362" s="4">
        <v>34</v>
      </c>
      <c r="K362" s="3" cm="1">
        <f t="array" ref="K362">SUM(TB_INGRESOSYEGRESOS[[#This Row],[Costo]:[Unidades]]*$K$12)</f>
        <v>1169.49</v>
      </c>
      <c r="L362" s="3">
        <f t="shared" si="5"/>
        <v>6738.49</v>
      </c>
      <c r="M362" s="21">
        <f>TB_INGRESOSYEGRESOS[[#This Row],[Total]]*$M$12</f>
        <v>2021.5469999999998</v>
      </c>
    </row>
    <row r="363" spans="3:13" x14ac:dyDescent="0.25">
      <c r="C363" t="str">
        <f>IF(COUNTA($E$14:E363)=COUNTA($E$14:E362),"","COD - "&amp;COUNTA($E$14:E363))</f>
        <v>COD - 350</v>
      </c>
      <c r="E363" s="1">
        <v>45335</v>
      </c>
      <c r="F363" t="s">
        <v>31</v>
      </c>
      <c r="G363" t="s">
        <v>28</v>
      </c>
      <c r="H363" t="s">
        <v>19</v>
      </c>
      <c r="I363" s="3">
        <v>1992</v>
      </c>
      <c r="J363" s="4">
        <v>43</v>
      </c>
      <c r="K363" s="3" cm="1">
        <f t="array" ref="K363">SUM(TB_INGRESOSYEGRESOS[[#This Row],[Costo]:[Unidades]]*$K$12)</f>
        <v>427.34999999999997</v>
      </c>
      <c r="L363" s="3">
        <f t="shared" si="5"/>
        <v>2462.35</v>
      </c>
      <c r="M363" s="21">
        <f>TB_INGRESOSYEGRESOS[[#This Row],[Total]]*$M$12</f>
        <v>738.70499999999993</v>
      </c>
    </row>
    <row r="364" spans="3:13" x14ac:dyDescent="0.25">
      <c r="C364" t="str">
        <f>IF(COUNTA($E$14:E364)=COUNTA($E$14:E363),"","COD - "&amp;COUNTA($E$14:E364))</f>
        <v>COD - 351</v>
      </c>
      <c r="E364" s="1">
        <v>45335</v>
      </c>
      <c r="F364" t="s">
        <v>13</v>
      </c>
      <c r="G364" t="s">
        <v>29</v>
      </c>
      <c r="H364" t="s">
        <v>20</v>
      </c>
      <c r="I364" s="3">
        <v>9915</v>
      </c>
      <c r="J364" s="4">
        <v>27</v>
      </c>
      <c r="K364" s="3" cm="1">
        <f t="array" ref="K364">SUM(TB_INGRESOSYEGRESOS[[#This Row],[Costo]:[Unidades]]*$K$12)</f>
        <v>2087.8200000000002</v>
      </c>
      <c r="L364" s="3">
        <f t="shared" si="5"/>
        <v>12029.82</v>
      </c>
      <c r="M364" s="21">
        <f>TB_INGRESOSYEGRESOS[[#This Row],[Total]]*$M$12</f>
        <v>3608.9459999999999</v>
      </c>
    </row>
    <row r="365" spans="3:13" x14ac:dyDescent="0.25">
      <c r="C365" t="str">
        <f>IF(COUNTA($E$14:E365)=COUNTA($E$14:E364),"","COD - "&amp;COUNTA($E$14:E365))</f>
        <v>COD - 352</v>
      </c>
      <c r="E365" s="1">
        <v>45335</v>
      </c>
      <c r="F365" t="s">
        <v>13</v>
      </c>
      <c r="G365" t="s">
        <v>29</v>
      </c>
      <c r="H365" t="s">
        <v>20</v>
      </c>
      <c r="I365" s="3">
        <v>2831</v>
      </c>
      <c r="J365" s="4">
        <v>24</v>
      </c>
      <c r="K365" s="3" cm="1">
        <f t="array" ref="K365">SUM(TB_INGRESOSYEGRESOS[[#This Row],[Costo]:[Unidades]]*$K$12)</f>
        <v>599.54999999999995</v>
      </c>
      <c r="L365" s="3">
        <f t="shared" si="5"/>
        <v>3454.55</v>
      </c>
      <c r="M365" s="21">
        <f>TB_INGRESOSYEGRESOS[[#This Row],[Total]]*$M$12</f>
        <v>1036.365</v>
      </c>
    </row>
    <row r="366" spans="3:13" x14ac:dyDescent="0.25">
      <c r="C366" t="str">
        <f>IF(COUNTA($E$14:E366)=COUNTA($E$14:E365),"","COD - "&amp;COUNTA($E$14:E366))</f>
        <v>COD - 353</v>
      </c>
      <c r="E366" s="1">
        <v>45334</v>
      </c>
      <c r="F366" t="s">
        <v>31</v>
      </c>
      <c r="G366" t="s">
        <v>28</v>
      </c>
      <c r="H366" t="s">
        <v>19</v>
      </c>
      <c r="I366" s="3">
        <v>7079</v>
      </c>
      <c r="J366" s="4">
        <v>5</v>
      </c>
      <c r="K366" s="3" cm="1">
        <f t="array" ref="K366">SUM(TB_INGRESOSYEGRESOS[[#This Row],[Costo]:[Unidades]]*$K$12)</f>
        <v>1487.6399999999999</v>
      </c>
      <c r="L366" s="3">
        <f t="shared" si="5"/>
        <v>8571.64</v>
      </c>
      <c r="M366" s="21">
        <f>TB_INGRESOSYEGRESOS[[#This Row],[Total]]*$M$12</f>
        <v>2571.4919999999997</v>
      </c>
    </row>
    <row r="367" spans="3:13" x14ac:dyDescent="0.25">
      <c r="C367" t="str">
        <f>IF(COUNTA($E$14:E367)=COUNTA($E$14:E366),"","COD - "&amp;COUNTA($E$14:E367))</f>
        <v>COD - 354</v>
      </c>
      <c r="E367" s="1">
        <v>45334</v>
      </c>
      <c r="F367" t="s">
        <v>16</v>
      </c>
      <c r="G367" t="s">
        <v>29</v>
      </c>
      <c r="H367" t="s">
        <v>21</v>
      </c>
      <c r="I367" s="3">
        <v>374</v>
      </c>
      <c r="J367" s="4">
        <v>26</v>
      </c>
      <c r="K367" s="3" cm="1">
        <f t="array" ref="K367">SUM(TB_INGRESOSYEGRESOS[[#This Row],[Costo]:[Unidades]]*$K$12)</f>
        <v>83.999999999999986</v>
      </c>
      <c r="L367" s="3">
        <f t="shared" si="5"/>
        <v>484</v>
      </c>
      <c r="M367" s="21">
        <f>TB_INGRESOSYEGRESOS[[#This Row],[Total]]*$M$12</f>
        <v>145.19999999999999</v>
      </c>
    </row>
    <row r="368" spans="3:13" x14ac:dyDescent="0.25">
      <c r="C368" t="str">
        <f>IF(COUNTA($E$14:E368)=COUNTA($E$14:E367),"","COD - "&amp;COUNTA($E$14:E368))</f>
        <v>COD - 355</v>
      </c>
      <c r="E368" s="1">
        <v>45333</v>
      </c>
      <c r="F368" t="s">
        <v>31</v>
      </c>
      <c r="G368" t="s">
        <v>28</v>
      </c>
      <c r="H368" t="s">
        <v>20</v>
      </c>
      <c r="I368" s="3">
        <v>3069</v>
      </c>
      <c r="J368" s="4">
        <v>50</v>
      </c>
      <c r="K368" s="3" cm="1">
        <f t="array" ref="K368">SUM(TB_INGRESOSYEGRESOS[[#This Row],[Costo]:[Unidades]]*$K$12)</f>
        <v>654.99</v>
      </c>
      <c r="L368" s="3">
        <f t="shared" si="5"/>
        <v>3773.99</v>
      </c>
      <c r="M368" s="21">
        <f>TB_INGRESOSYEGRESOS[[#This Row],[Total]]*$M$12</f>
        <v>1132.1969999999999</v>
      </c>
    </row>
    <row r="369" spans="3:13" x14ac:dyDescent="0.25">
      <c r="C369" t="str">
        <f>IF(COUNTA($E$14:E369)=COUNTA($E$14:E368),"","COD - "&amp;COUNTA($E$14:E369))</f>
        <v>COD - 356</v>
      </c>
      <c r="E369" s="1">
        <v>45333</v>
      </c>
      <c r="F369" t="s">
        <v>15</v>
      </c>
      <c r="G369" t="s">
        <v>29</v>
      </c>
      <c r="H369" t="s">
        <v>20</v>
      </c>
      <c r="I369" s="3">
        <v>2966</v>
      </c>
      <c r="J369" s="4">
        <v>18</v>
      </c>
      <c r="K369" s="3" cm="1">
        <f t="array" ref="K369">SUM(TB_INGRESOSYEGRESOS[[#This Row],[Costo]:[Unidades]]*$K$12)</f>
        <v>626.64</v>
      </c>
      <c r="L369" s="3">
        <f t="shared" si="5"/>
        <v>3610.64</v>
      </c>
      <c r="M369" s="21">
        <f>TB_INGRESOSYEGRESOS[[#This Row],[Total]]*$M$12</f>
        <v>1083.192</v>
      </c>
    </row>
    <row r="370" spans="3:13" x14ac:dyDescent="0.25">
      <c r="C370" t="str">
        <f>IF(COUNTA($E$14:E370)=COUNTA($E$14:E369),"","COD - "&amp;COUNTA($E$14:E370))</f>
        <v>COD - 357</v>
      </c>
      <c r="E370" s="1">
        <v>45332</v>
      </c>
      <c r="F370" t="s">
        <v>13</v>
      </c>
      <c r="G370" t="s">
        <v>29</v>
      </c>
      <c r="H370" t="s">
        <v>20</v>
      </c>
      <c r="I370" s="3">
        <v>8423</v>
      </c>
      <c r="J370" s="4">
        <v>48</v>
      </c>
      <c r="K370" s="3" cm="1">
        <f t="array" ref="K370">SUM(TB_INGRESOSYEGRESOS[[#This Row],[Costo]:[Unidades]]*$K$12)</f>
        <v>1778.9099999999999</v>
      </c>
      <c r="L370" s="3">
        <f t="shared" si="5"/>
        <v>10249.91</v>
      </c>
      <c r="M370" s="21">
        <f>TB_INGRESOSYEGRESOS[[#This Row],[Total]]*$M$12</f>
        <v>3074.973</v>
      </c>
    </row>
    <row r="371" spans="3:13" x14ac:dyDescent="0.25">
      <c r="C371" t="str">
        <f>IF(COUNTA($E$14:E371)=COUNTA($E$14:E370),"","COD - "&amp;COUNTA($E$14:E371))</f>
        <v>COD - 358</v>
      </c>
      <c r="E371" s="1">
        <v>45332</v>
      </c>
      <c r="F371" t="s">
        <v>33</v>
      </c>
      <c r="G371" t="s">
        <v>28</v>
      </c>
      <c r="H371" t="s">
        <v>21</v>
      </c>
      <c r="I371" s="3">
        <v>5629</v>
      </c>
      <c r="J371" s="4">
        <v>8</v>
      </c>
      <c r="K371" s="3" cm="1">
        <f t="array" ref="K371">SUM(TB_INGRESOSYEGRESOS[[#This Row],[Costo]:[Unidades]]*$K$12)</f>
        <v>1183.77</v>
      </c>
      <c r="L371" s="3">
        <f t="shared" si="5"/>
        <v>6820.77</v>
      </c>
      <c r="M371" s="21">
        <f>TB_INGRESOSYEGRESOS[[#This Row],[Total]]*$M$12</f>
        <v>2046.231</v>
      </c>
    </row>
    <row r="372" spans="3:13" x14ac:dyDescent="0.25">
      <c r="C372" t="str">
        <f>IF(COUNTA($E$14:E372)=COUNTA($E$14:E371),"","COD - "&amp;COUNTA($E$14:E372))</f>
        <v>COD - 359</v>
      </c>
      <c r="E372" s="1">
        <v>45332</v>
      </c>
      <c r="F372" t="s">
        <v>16</v>
      </c>
      <c r="G372" t="s">
        <v>29</v>
      </c>
      <c r="H372" t="s">
        <v>20</v>
      </c>
      <c r="I372" s="3">
        <v>1852</v>
      </c>
      <c r="J372" s="4">
        <v>6</v>
      </c>
      <c r="K372" s="3" cm="1">
        <f t="array" ref="K372">SUM(TB_INGRESOSYEGRESOS[[#This Row],[Costo]:[Unidades]]*$K$12)</f>
        <v>390.17999999999995</v>
      </c>
      <c r="L372" s="3">
        <f t="shared" si="5"/>
        <v>2248.1799999999998</v>
      </c>
      <c r="M372" s="21">
        <f>TB_INGRESOSYEGRESOS[[#This Row],[Total]]*$M$12</f>
        <v>674.45399999999995</v>
      </c>
    </row>
    <row r="373" spans="3:13" x14ac:dyDescent="0.25">
      <c r="C373" t="str">
        <f>IF(COUNTA($E$14:E373)=COUNTA($E$14:E372),"","COD - "&amp;COUNTA($E$14:E373))</f>
        <v>COD - 360</v>
      </c>
      <c r="E373" s="1">
        <v>45332</v>
      </c>
      <c r="F373" t="s">
        <v>34</v>
      </c>
      <c r="G373" t="s">
        <v>28</v>
      </c>
      <c r="H373" t="s">
        <v>20</v>
      </c>
      <c r="I373" s="3">
        <v>9111</v>
      </c>
      <c r="J373" s="4">
        <v>5</v>
      </c>
      <c r="K373" s="3" cm="1">
        <f t="array" ref="K373">SUM(TB_INGRESOSYEGRESOS[[#This Row],[Costo]:[Unidades]]*$K$12)</f>
        <v>1914.36</v>
      </c>
      <c r="L373" s="3">
        <f t="shared" si="5"/>
        <v>11030.36</v>
      </c>
      <c r="M373" s="21">
        <f>TB_INGRESOSYEGRESOS[[#This Row],[Total]]*$M$12</f>
        <v>3309.1080000000002</v>
      </c>
    </row>
    <row r="374" spans="3:13" x14ac:dyDescent="0.25">
      <c r="C374" t="str">
        <f>IF(COUNTA($E$14:E374)=COUNTA($E$14:E373),"","COD - "&amp;COUNTA($E$14:E374))</f>
        <v>COD - 361</v>
      </c>
      <c r="E374" s="1">
        <v>45331</v>
      </c>
      <c r="F374" t="s">
        <v>31</v>
      </c>
      <c r="G374" t="s">
        <v>28</v>
      </c>
      <c r="H374" t="s">
        <v>21</v>
      </c>
      <c r="I374" s="3">
        <v>3014</v>
      </c>
      <c r="J374" s="4">
        <v>42</v>
      </c>
      <c r="K374" s="3" cm="1">
        <f t="array" ref="K374">SUM(TB_INGRESOSYEGRESOS[[#This Row],[Costo]:[Unidades]]*$K$12)</f>
        <v>641.76</v>
      </c>
      <c r="L374" s="3">
        <f t="shared" si="5"/>
        <v>3697.76</v>
      </c>
      <c r="M374" s="21">
        <f>TB_INGRESOSYEGRESOS[[#This Row],[Total]]*$M$12</f>
        <v>1109.328</v>
      </c>
    </row>
    <row r="375" spans="3:13" x14ac:dyDescent="0.25">
      <c r="C375" t="str">
        <f>IF(COUNTA($E$14:E375)=COUNTA($E$14:E374),"","COD - "&amp;COUNTA($E$14:E375))</f>
        <v>COD - 362</v>
      </c>
      <c r="E375" s="1">
        <v>45331</v>
      </c>
      <c r="F375" t="s">
        <v>15</v>
      </c>
      <c r="G375" t="s">
        <v>29</v>
      </c>
      <c r="H375" t="s">
        <v>19</v>
      </c>
      <c r="I375" s="3">
        <v>397</v>
      </c>
      <c r="J375" s="4">
        <v>6</v>
      </c>
      <c r="K375" s="3" cm="1">
        <f t="array" ref="K375">SUM(TB_INGRESOSYEGRESOS[[#This Row],[Costo]:[Unidades]]*$K$12)</f>
        <v>84.63</v>
      </c>
      <c r="L375" s="3">
        <f t="shared" si="5"/>
        <v>487.63</v>
      </c>
      <c r="M375" s="21">
        <f>TB_INGRESOSYEGRESOS[[#This Row],[Total]]*$M$12</f>
        <v>146.28899999999999</v>
      </c>
    </row>
    <row r="376" spans="3:13" x14ac:dyDescent="0.25">
      <c r="C376" t="str">
        <f>IF(COUNTA($E$14:E376)=COUNTA($E$14:E375),"","COD - "&amp;COUNTA($E$14:E376))</f>
        <v>COD - 363</v>
      </c>
      <c r="E376" s="1">
        <v>45331</v>
      </c>
      <c r="F376" t="s">
        <v>33</v>
      </c>
      <c r="G376" t="s">
        <v>28</v>
      </c>
      <c r="H376" t="s">
        <v>20</v>
      </c>
      <c r="I376" s="3">
        <v>7936</v>
      </c>
      <c r="J376" s="4">
        <v>9</v>
      </c>
      <c r="K376" s="3" cm="1">
        <f t="array" ref="K376">SUM(TB_INGRESOSYEGRESOS[[#This Row],[Costo]:[Unidades]]*$K$12)</f>
        <v>1668.45</v>
      </c>
      <c r="L376" s="3">
        <f t="shared" si="5"/>
        <v>9613.4500000000007</v>
      </c>
      <c r="M376" s="21">
        <f>TB_INGRESOSYEGRESOS[[#This Row],[Total]]*$M$12</f>
        <v>2884.0350000000003</v>
      </c>
    </row>
    <row r="377" spans="3:13" x14ac:dyDescent="0.25">
      <c r="C377" t="str">
        <f>IF(COUNTA($E$14:E377)=COUNTA($E$14:E376),"","COD - "&amp;COUNTA($E$14:E377))</f>
        <v>COD - 364</v>
      </c>
      <c r="E377" s="1">
        <v>45331</v>
      </c>
      <c r="F377" t="s">
        <v>31</v>
      </c>
      <c r="G377" t="s">
        <v>28</v>
      </c>
      <c r="H377" t="s">
        <v>20</v>
      </c>
      <c r="I377" s="3">
        <v>9560</v>
      </c>
      <c r="J377" s="4">
        <v>8</v>
      </c>
      <c r="K377" s="3" cm="1">
        <f t="array" ref="K377">SUM(TB_INGRESOSYEGRESOS[[#This Row],[Costo]:[Unidades]]*$K$12)</f>
        <v>2009.28</v>
      </c>
      <c r="L377" s="3">
        <f t="shared" si="5"/>
        <v>11577.28</v>
      </c>
      <c r="M377" s="21">
        <f>TB_INGRESOSYEGRESOS[[#This Row],[Total]]*$M$12</f>
        <v>3473.1840000000002</v>
      </c>
    </row>
    <row r="378" spans="3:13" x14ac:dyDescent="0.25">
      <c r="C378" t="str">
        <f>IF(COUNTA($E$14:E378)=COUNTA($E$14:E377),"","COD - "&amp;COUNTA($E$14:E378))</f>
        <v>COD - 365</v>
      </c>
      <c r="E378" s="1">
        <v>45330</v>
      </c>
      <c r="F378" t="s">
        <v>32</v>
      </c>
      <c r="G378" t="s">
        <v>28</v>
      </c>
      <c r="H378" t="s">
        <v>21</v>
      </c>
      <c r="I378" s="3">
        <v>7108</v>
      </c>
      <c r="J378" s="4">
        <v>22</v>
      </c>
      <c r="K378" s="3" cm="1">
        <f t="array" ref="K378">SUM(TB_INGRESOSYEGRESOS[[#This Row],[Costo]:[Unidades]]*$K$12)</f>
        <v>1497.2999999999997</v>
      </c>
      <c r="L378" s="3">
        <f t="shared" si="5"/>
        <v>8627.2999999999993</v>
      </c>
      <c r="M378" s="21">
        <f>TB_INGRESOSYEGRESOS[[#This Row],[Total]]*$M$12</f>
        <v>2588.1899999999996</v>
      </c>
    </row>
    <row r="379" spans="3:13" x14ac:dyDescent="0.25">
      <c r="C379" t="str">
        <f>IF(COUNTA($E$14:E379)=COUNTA($E$14:E378),"","COD - "&amp;COUNTA($E$14:E379))</f>
        <v>COD - 366</v>
      </c>
      <c r="E379" s="1">
        <v>45330</v>
      </c>
      <c r="F379" t="s">
        <v>13</v>
      </c>
      <c r="G379" t="s">
        <v>29</v>
      </c>
      <c r="H379" t="s">
        <v>20</v>
      </c>
      <c r="I379" s="3">
        <v>9830</v>
      </c>
      <c r="J379" s="4">
        <v>5</v>
      </c>
      <c r="K379" s="3" cm="1">
        <f t="array" ref="K379">SUM(TB_INGRESOSYEGRESOS[[#This Row],[Costo]:[Unidades]]*$K$12)</f>
        <v>2065.35</v>
      </c>
      <c r="L379" s="3">
        <f t="shared" si="5"/>
        <v>11900.35</v>
      </c>
      <c r="M379" s="21">
        <f>TB_INGRESOSYEGRESOS[[#This Row],[Total]]*$M$12</f>
        <v>3570.105</v>
      </c>
    </row>
    <row r="380" spans="3:13" x14ac:dyDescent="0.25">
      <c r="C380" t="str">
        <f>IF(COUNTA($E$14:E380)=COUNTA($E$14:E379),"","COD - "&amp;COUNTA($E$14:E380))</f>
        <v>COD - 367</v>
      </c>
      <c r="E380" s="1">
        <v>45329</v>
      </c>
      <c r="F380" t="s">
        <v>31</v>
      </c>
      <c r="G380" t="s">
        <v>28</v>
      </c>
      <c r="H380" t="s">
        <v>21</v>
      </c>
      <c r="I380" s="3">
        <v>1211</v>
      </c>
      <c r="J380" s="4">
        <v>28</v>
      </c>
      <c r="K380" s="3" cm="1">
        <f t="array" ref="K380">SUM(TB_INGRESOSYEGRESOS[[#This Row],[Costo]:[Unidades]]*$K$12)</f>
        <v>260.19</v>
      </c>
      <c r="L380" s="3">
        <f t="shared" si="5"/>
        <v>1499.19</v>
      </c>
      <c r="M380" s="21">
        <f>TB_INGRESOSYEGRESOS[[#This Row],[Total]]*$M$12</f>
        <v>449.75700000000001</v>
      </c>
    </row>
    <row r="381" spans="3:13" x14ac:dyDescent="0.25">
      <c r="C381" t="str">
        <f>IF(COUNTA($E$14:E381)=COUNTA($E$14:E380),"","COD - "&amp;COUNTA($E$14:E381))</f>
        <v>COD - 368</v>
      </c>
      <c r="E381" s="1">
        <v>45329</v>
      </c>
      <c r="F381" t="s">
        <v>31</v>
      </c>
      <c r="G381" t="s">
        <v>28</v>
      </c>
      <c r="H381" t="s">
        <v>20</v>
      </c>
      <c r="I381" s="3">
        <v>379</v>
      </c>
      <c r="J381" s="4">
        <v>40</v>
      </c>
      <c r="K381" s="3" cm="1">
        <f t="array" ref="K381">SUM(TB_INGRESOSYEGRESOS[[#This Row],[Costo]:[Unidades]]*$K$12)</f>
        <v>87.990000000000009</v>
      </c>
      <c r="L381" s="3">
        <f t="shared" si="5"/>
        <v>506.99</v>
      </c>
      <c r="M381" s="21">
        <f>TB_INGRESOSYEGRESOS[[#This Row],[Total]]*$M$12</f>
        <v>152.09700000000001</v>
      </c>
    </row>
    <row r="382" spans="3:13" x14ac:dyDescent="0.25">
      <c r="C382" t="str">
        <f>IF(COUNTA($E$14:E382)=COUNTA($E$14:E381),"","COD - "&amp;COUNTA($E$14:E382))</f>
        <v>COD - 369</v>
      </c>
      <c r="E382" s="1">
        <v>45328</v>
      </c>
      <c r="F382" t="s">
        <v>32</v>
      </c>
      <c r="G382" t="s">
        <v>28</v>
      </c>
      <c r="H382" t="s">
        <v>20</v>
      </c>
      <c r="I382" s="3">
        <v>4134</v>
      </c>
      <c r="J382" s="4">
        <v>21</v>
      </c>
      <c r="K382" s="3" cm="1">
        <f t="array" ref="K382">SUM(TB_INGRESOSYEGRESOS[[#This Row],[Costo]:[Unidades]]*$K$12)</f>
        <v>872.55</v>
      </c>
      <c r="L382" s="3">
        <f t="shared" si="5"/>
        <v>5027.55</v>
      </c>
      <c r="M382" s="21">
        <f>TB_INGRESOSYEGRESOS[[#This Row],[Total]]*$M$12</f>
        <v>1508.2650000000001</v>
      </c>
    </row>
    <row r="383" spans="3:13" x14ac:dyDescent="0.25">
      <c r="C383" t="str">
        <f>IF(COUNTA($E$14:E383)=COUNTA($E$14:E382),"","COD - "&amp;COUNTA($E$14:E383))</f>
        <v>COD - 370</v>
      </c>
      <c r="E383" s="1">
        <v>45328</v>
      </c>
      <c r="F383" t="s">
        <v>34</v>
      </c>
      <c r="G383" t="s">
        <v>28</v>
      </c>
      <c r="H383" t="s">
        <v>20</v>
      </c>
      <c r="I383" s="3">
        <v>4717</v>
      </c>
      <c r="J383" s="4">
        <v>32</v>
      </c>
      <c r="K383" s="3" cm="1">
        <f t="array" ref="K383">SUM(TB_INGRESOSYEGRESOS[[#This Row],[Costo]:[Unidades]]*$K$12)</f>
        <v>997.29</v>
      </c>
      <c r="L383" s="3">
        <f t="shared" si="5"/>
        <v>5746.29</v>
      </c>
      <c r="M383" s="21">
        <f>TB_INGRESOSYEGRESOS[[#This Row],[Total]]*$M$12</f>
        <v>1723.8869999999999</v>
      </c>
    </row>
    <row r="384" spans="3:13" x14ac:dyDescent="0.25">
      <c r="C384" t="str">
        <f>IF(COUNTA($E$14:E384)=COUNTA($E$14:E383),"","COD - "&amp;COUNTA($E$14:E384))</f>
        <v>COD - 371</v>
      </c>
      <c r="E384" s="1">
        <v>45328</v>
      </c>
      <c r="F384" t="s">
        <v>33</v>
      </c>
      <c r="G384" t="s">
        <v>28</v>
      </c>
      <c r="H384" t="s">
        <v>20</v>
      </c>
      <c r="I384" s="3">
        <v>9370</v>
      </c>
      <c r="J384" s="4">
        <v>35</v>
      </c>
      <c r="K384" s="3" cm="1">
        <f t="array" ref="K384">SUM(TB_INGRESOSYEGRESOS[[#This Row],[Costo]:[Unidades]]*$K$12)</f>
        <v>1975.0499999999997</v>
      </c>
      <c r="L384" s="3">
        <f t="shared" si="5"/>
        <v>11380.05</v>
      </c>
      <c r="M384" s="21">
        <f>TB_INGRESOSYEGRESOS[[#This Row],[Total]]*$M$12</f>
        <v>3414.0149999999999</v>
      </c>
    </row>
    <row r="385" spans="3:13" x14ac:dyDescent="0.25">
      <c r="C385" t="str">
        <f>IF(COUNTA($E$14:E385)=COUNTA($E$14:E384),"","COD - "&amp;COUNTA($E$14:E385))</f>
        <v>COD - 372</v>
      </c>
      <c r="E385" s="1">
        <v>45327</v>
      </c>
      <c r="F385" t="s">
        <v>33</v>
      </c>
      <c r="G385" t="s">
        <v>28</v>
      </c>
      <c r="H385" t="s">
        <v>20</v>
      </c>
      <c r="I385" s="3">
        <v>2924</v>
      </c>
      <c r="J385" s="4">
        <v>10</v>
      </c>
      <c r="K385" s="3" cm="1">
        <f t="array" ref="K385">SUM(TB_INGRESOSYEGRESOS[[#This Row],[Costo]:[Unidades]]*$K$12)</f>
        <v>616.14</v>
      </c>
      <c r="L385" s="3">
        <f t="shared" si="5"/>
        <v>3550.14</v>
      </c>
      <c r="M385" s="21">
        <f>TB_INGRESOSYEGRESOS[[#This Row],[Total]]*$M$12</f>
        <v>1065.0419999999999</v>
      </c>
    </row>
    <row r="386" spans="3:13" x14ac:dyDescent="0.25">
      <c r="C386" t="str">
        <f>IF(COUNTA($E$14:E386)=COUNTA($E$14:E385),"","COD - "&amp;COUNTA($E$14:E386))</f>
        <v>COD - 373</v>
      </c>
      <c r="E386" s="1">
        <v>45327</v>
      </c>
      <c r="F386" t="s">
        <v>16</v>
      </c>
      <c r="G386" t="s">
        <v>29</v>
      </c>
      <c r="H386" t="s">
        <v>20</v>
      </c>
      <c r="I386" s="3">
        <v>8229</v>
      </c>
      <c r="J386" s="4">
        <v>9</v>
      </c>
      <c r="K386" s="3" cm="1">
        <f t="array" ref="K386">SUM(TB_INGRESOSYEGRESOS[[#This Row],[Costo]:[Unidades]]*$K$12)</f>
        <v>1729.98</v>
      </c>
      <c r="L386" s="3">
        <f t="shared" si="5"/>
        <v>9967.98</v>
      </c>
      <c r="M386" s="21">
        <f>TB_INGRESOSYEGRESOS[[#This Row],[Total]]*$M$12</f>
        <v>2990.3939999999998</v>
      </c>
    </row>
    <row r="387" spans="3:13" x14ac:dyDescent="0.25">
      <c r="C387" t="str">
        <f>IF(COUNTA($E$14:E387)=COUNTA($E$14:E386),"","COD - "&amp;COUNTA($E$14:E387))</f>
        <v>COD - 374</v>
      </c>
      <c r="E387" s="1">
        <v>45327</v>
      </c>
      <c r="F387" t="s">
        <v>35</v>
      </c>
      <c r="G387" t="s">
        <v>28</v>
      </c>
      <c r="H387" t="s">
        <v>20</v>
      </c>
      <c r="I387" s="3">
        <v>5733</v>
      </c>
      <c r="J387" s="4">
        <v>27</v>
      </c>
      <c r="K387" s="3" cm="1">
        <f t="array" ref="K387">SUM(TB_INGRESOSYEGRESOS[[#This Row],[Costo]:[Unidades]]*$K$12)</f>
        <v>1209.6000000000001</v>
      </c>
      <c r="L387" s="3">
        <f t="shared" si="5"/>
        <v>6969.6</v>
      </c>
      <c r="M387" s="21">
        <f>TB_INGRESOSYEGRESOS[[#This Row],[Total]]*$M$12</f>
        <v>2090.88</v>
      </c>
    </row>
    <row r="388" spans="3:13" x14ac:dyDescent="0.25">
      <c r="C388" t="str">
        <f>IF(COUNTA($E$14:E388)=COUNTA($E$14:E387),"","COD - "&amp;COUNTA($E$14:E388))</f>
        <v>COD - 375</v>
      </c>
      <c r="E388" s="1">
        <v>45326</v>
      </c>
      <c r="F388" t="s">
        <v>14</v>
      </c>
      <c r="G388" t="s">
        <v>29</v>
      </c>
      <c r="H388" t="s">
        <v>20</v>
      </c>
      <c r="I388" s="3">
        <v>8186</v>
      </c>
      <c r="J388" s="4">
        <v>16</v>
      </c>
      <c r="K388" s="3" cm="1">
        <f t="array" ref="K388">SUM(TB_INGRESOSYEGRESOS[[#This Row],[Costo]:[Unidades]]*$K$12)</f>
        <v>1722.4199999999998</v>
      </c>
      <c r="L388" s="3">
        <f t="shared" si="5"/>
        <v>9924.42</v>
      </c>
      <c r="M388" s="21">
        <f>TB_INGRESOSYEGRESOS[[#This Row],[Total]]*$M$12</f>
        <v>2977.326</v>
      </c>
    </row>
    <row r="389" spans="3:13" x14ac:dyDescent="0.25">
      <c r="C389" t="str">
        <f>IF(COUNTA($E$14:E389)=COUNTA($E$14:E388),"","COD - "&amp;COUNTA($E$14:E389))</f>
        <v>COD - 376</v>
      </c>
      <c r="E389" s="1">
        <v>45325</v>
      </c>
      <c r="F389" t="s">
        <v>31</v>
      </c>
      <c r="G389" t="s">
        <v>28</v>
      </c>
      <c r="H389" t="s">
        <v>20</v>
      </c>
      <c r="I389" s="3">
        <v>4962</v>
      </c>
      <c r="J389" s="4">
        <v>35</v>
      </c>
      <c r="K389" s="3" cm="1">
        <f t="array" ref="K389">SUM(TB_INGRESOSYEGRESOS[[#This Row],[Costo]:[Unidades]]*$K$12)</f>
        <v>1049.3699999999999</v>
      </c>
      <c r="L389" s="3">
        <f t="shared" si="5"/>
        <v>6046.37</v>
      </c>
      <c r="M389" s="21">
        <f>TB_INGRESOSYEGRESOS[[#This Row],[Total]]*$M$12</f>
        <v>1813.9109999999998</v>
      </c>
    </row>
    <row r="390" spans="3:13" x14ac:dyDescent="0.25">
      <c r="C390" t="str">
        <f>IF(COUNTA($E$14:E390)=COUNTA($E$14:E389),"","COD - "&amp;COUNTA($E$14:E390))</f>
        <v>COD - 377</v>
      </c>
      <c r="E390" s="1">
        <v>45325</v>
      </c>
      <c r="F390" t="s">
        <v>14</v>
      </c>
      <c r="G390" t="s">
        <v>29</v>
      </c>
      <c r="H390" t="s">
        <v>21</v>
      </c>
      <c r="I390" s="3">
        <v>514</v>
      </c>
      <c r="J390" s="4">
        <v>18</v>
      </c>
      <c r="K390" s="3" cm="1">
        <f t="array" ref="K390">SUM(TB_INGRESOSYEGRESOS[[#This Row],[Costo]:[Unidades]]*$K$12)</f>
        <v>111.72</v>
      </c>
      <c r="L390" s="3">
        <f t="shared" si="5"/>
        <v>643.72</v>
      </c>
      <c r="M390" s="21">
        <f>TB_INGRESOSYEGRESOS[[#This Row],[Total]]*$M$12</f>
        <v>193.11600000000001</v>
      </c>
    </row>
    <row r="391" spans="3:13" x14ac:dyDescent="0.25">
      <c r="C391" t="str">
        <f>IF(COUNTA($E$14:E391)=COUNTA($E$14:E390),"","COD - "&amp;COUNTA($E$14:E391))</f>
        <v>COD - 378</v>
      </c>
      <c r="E391" s="1">
        <v>45325</v>
      </c>
      <c r="F391" t="s">
        <v>31</v>
      </c>
      <c r="G391" t="s">
        <v>28</v>
      </c>
      <c r="H391" t="s">
        <v>20</v>
      </c>
      <c r="I391" s="3">
        <v>1150</v>
      </c>
      <c r="J391" s="4">
        <v>40</v>
      </c>
      <c r="K391" s="3" cm="1">
        <f t="array" ref="K391">SUM(TB_INGRESOSYEGRESOS[[#This Row],[Costo]:[Unidades]]*$K$12)</f>
        <v>249.9</v>
      </c>
      <c r="L391" s="3">
        <f t="shared" si="5"/>
        <v>1439.9</v>
      </c>
      <c r="M391" s="21">
        <f>TB_INGRESOSYEGRESOS[[#This Row],[Total]]*$M$12</f>
        <v>431.97</v>
      </c>
    </row>
    <row r="392" spans="3:13" x14ac:dyDescent="0.25">
      <c r="C392" t="str">
        <f>IF(COUNTA($E$14:E1392)=COUNTA($E$14:E391),"","COD - "&amp;COUNTA($E$14:E1392))</f>
        <v>COD - 1097</v>
      </c>
      <c r="E392" s="1">
        <v>45324</v>
      </c>
      <c r="F392" t="s">
        <v>13</v>
      </c>
      <c r="G392" t="s">
        <v>29</v>
      </c>
      <c r="H392" t="s">
        <v>19</v>
      </c>
      <c r="I392" s="3">
        <v>803</v>
      </c>
      <c r="J392" s="4">
        <v>41</v>
      </c>
      <c r="K392" s="3" cm="1">
        <f t="array" ref="K392">SUM(TB_INGRESOSYEGRESOS[[#This Row],[Costo]:[Unidades]]*$K$12)</f>
        <v>177.24</v>
      </c>
      <c r="L392" s="3">
        <f t="shared" si="5"/>
        <v>1021.24</v>
      </c>
      <c r="M392" s="21">
        <f>TB_INGRESOSYEGRESOS[[#This Row],[Total]]*$M$12</f>
        <v>306.37200000000001</v>
      </c>
    </row>
    <row r="393" spans="3:13" x14ac:dyDescent="0.25">
      <c r="C393" t="str">
        <f>IF(COUNTA($E$14:E393)=COUNTA($E$14:E392),"","COD - "&amp;COUNTA($E$14:E393))</f>
        <v>COD - 380</v>
      </c>
      <c r="E393" s="1">
        <v>45324</v>
      </c>
      <c r="F393" t="s">
        <v>31</v>
      </c>
      <c r="G393" t="s">
        <v>28</v>
      </c>
      <c r="H393" t="s">
        <v>20</v>
      </c>
      <c r="I393" s="3">
        <v>4759</v>
      </c>
      <c r="J393" s="4">
        <v>46</v>
      </c>
      <c r="K393" s="3" cm="1">
        <f t="array" ref="K393">SUM(TB_INGRESOSYEGRESOS[[#This Row],[Costo]:[Unidades]]*$K$12)</f>
        <v>1009.05</v>
      </c>
      <c r="L393" s="3">
        <f t="shared" si="5"/>
        <v>5814.05</v>
      </c>
      <c r="M393" s="21">
        <f>TB_INGRESOSYEGRESOS[[#This Row],[Total]]*$M$12</f>
        <v>1744.2149999999999</v>
      </c>
    </row>
    <row r="394" spans="3:13" x14ac:dyDescent="0.25">
      <c r="C394" t="str">
        <f>IF(COUNTA($E$14:E394)=COUNTA($E$14:E393),"","COD - "&amp;COUNTA($E$14:E394))</f>
        <v>COD - 381</v>
      </c>
      <c r="E394" s="1">
        <v>45324</v>
      </c>
      <c r="F394" t="s">
        <v>15</v>
      </c>
      <c r="G394" t="s">
        <v>29</v>
      </c>
      <c r="H394" t="s">
        <v>20</v>
      </c>
      <c r="I394" s="3">
        <v>8216</v>
      </c>
      <c r="J394" s="4">
        <v>30</v>
      </c>
      <c r="K394" s="3" cm="1">
        <f t="array" ref="K394">SUM(TB_INGRESOSYEGRESOS[[#This Row],[Costo]:[Unidades]]*$K$12)</f>
        <v>1731.6599999999999</v>
      </c>
      <c r="L394" s="3">
        <f t="shared" si="5"/>
        <v>9977.66</v>
      </c>
      <c r="M394" s="21">
        <f>TB_INGRESOSYEGRESOS[[#This Row],[Total]]*$M$12</f>
        <v>2993.2979999999998</v>
      </c>
    </row>
    <row r="395" spans="3:13" x14ac:dyDescent="0.25">
      <c r="C395" t="str">
        <f>IF(COUNTA($E$14:E395)=COUNTA($E$14:E394),"","COD - "&amp;COUNTA($E$14:E395))</f>
        <v>COD - 382</v>
      </c>
      <c r="E395" s="1">
        <v>45324</v>
      </c>
      <c r="F395" t="s">
        <v>35</v>
      </c>
      <c r="G395" t="s">
        <v>28</v>
      </c>
      <c r="H395" t="s">
        <v>20</v>
      </c>
      <c r="I395" s="3">
        <v>7084</v>
      </c>
      <c r="J395" s="4">
        <v>29</v>
      </c>
      <c r="K395" s="3" cm="1">
        <f t="array" ref="K395">SUM(TB_INGRESOSYEGRESOS[[#This Row],[Costo]:[Unidades]]*$K$12)</f>
        <v>1493.7299999999998</v>
      </c>
      <c r="L395" s="3">
        <f t="shared" si="5"/>
        <v>8606.73</v>
      </c>
      <c r="M395" s="21">
        <f>TB_INGRESOSYEGRESOS[[#This Row],[Total]]*$M$12</f>
        <v>2582.0189999999998</v>
      </c>
    </row>
    <row r="396" spans="3:13" x14ac:dyDescent="0.25">
      <c r="C396" t="str">
        <f>IF(COUNTA($E$14:E396)=COUNTA($E$14:E395),"","COD - "&amp;COUNTA($E$14:E396))</f>
        <v>COD - 383</v>
      </c>
      <c r="E396" s="1">
        <v>45324</v>
      </c>
      <c r="F396" t="s">
        <v>14</v>
      </c>
      <c r="G396" t="s">
        <v>29</v>
      </c>
      <c r="H396" t="s">
        <v>19</v>
      </c>
      <c r="I396" s="3">
        <v>5138</v>
      </c>
      <c r="J396" s="4">
        <v>36</v>
      </c>
      <c r="K396" s="3" cm="1">
        <f t="array" ref="K396">SUM(TB_INGRESOSYEGRESOS[[#This Row],[Costo]:[Unidades]]*$K$12)</f>
        <v>1086.54</v>
      </c>
      <c r="L396" s="3">
        <f t="shared" si="5"/>
        <v>6260.54</v>
      </c>
      <c r="M396" s="21">
        <f>TB_INGRESOSYEGRESOS[[#This Row],[Total]]*$M$12</f>
        <v>1878.1619999999998</v>
      </c>
    </row>
    <row r="397" spans="3:13" x14ac:dyDescent="0.25">
      <c r="C397" t="str">
        <f>IF(COUNTA($E$14:E397)=COUNTA($E$14:E396),"","COD - "&amp;COUNTA($E$14:E397))</f>
        <v>COD - 384</v>
      </c>
      <c r="E397" s="1">
        <v>45324</v>
      </c>
      <c r="F397" t="s">
        <v>31</v>
      </c>
      <c r="G397" t="s">
        <v>28</v>
      </c>
      <c r="H397" t="s">
        <v>19</v>
      </c>
      <c r="I397" s="3">
        <v>4834</v>
      </c>
      <c r="J397" s="4">
        <v>5</v>
      </c>
      <c r="K397" s="3" cm="1">
        <f t="array" ref="K397">SUM(TB_INGRESOSYEGRESOS[[#This Row],[Costo]:[Unidades]]*$K$12)</f>
        <v>1016.1899999999999</v>
      </c>
      <c r="L397" s="3">
        <f t="shared" si="5"/>
        <v>5855.19</v>
      </c>
      <c r="M397" s="21">
        <f>TB_INGRESOSYEGRESOS[[#This Row],[Total]]*$M$12</f>
        <v>1756.5569999999998</v>
      </c>
    </row>
    <row r="398" spans="3:13" x14ac:dyDescent="0.25">
      <c r="C398" t="str">
        <f>IF(COUNTA($E$14:E398)=COUNTA($E$14:E397),"","COD - "&amp;COUNTA($E$14:E398))</f>
        <v>COD - 385</v>
      </c>
      <c r="E398" s="1">
        <v>45323</v>
      </c>
      <c r="F398" t="s">
        <v>35</v>
      </c>
      <c r="G398" t="s">
        <v>28</v>
      </c>
      <c r="H398" t="s">
        <v>20</v>
      </c>
      <c r="I398" s="3">
        <v>8817</v>
      </c>
      <c r="J398" s="4">
        <v>36</v>
      </c>
      <c r="K398" s="3" cm="1">
        <f t="array" ref="K398">SUM(TB_INGRESOSYEGRESOS[[#This Row],[Costo]:[Unidades]]*$K$12)</f>
        <v>1859.1299999999999</v>
      </c>
      <c r="L398" s="3">
        <f t="shared" ref="L398:L461" si="6">IF(SUM(I398:K398)=0,"",SUM(I398:K398))</f>
        <v>10712.13</v>
      </c>
      <c r="M398" s="21">
        <f>TB_INGRESOSYEGRESOS[[#This Row],[Total]]*$M$12</f>
        <v>3213.6389999999997</v>
      </c>
    </row>
    <row r="399" spans="3:13" x14ac:dyDescent="0.25">
      <c r="C399" t="str">
        <f>IF(COUNTA($E$14:E399)=COUNTA($E$14:E398),"","COD - "&amp;COUNTA($E$14:E399))</f>
        <v>COD - 386</v>
      </c>
      <c r="E399" s="1">
        <v>45323</v>
      </c>
      <c r="F399" t="s">
        <v>14</v>
      </c>
      <c r="G399" t="s">
        <v>29</v>
      </c>
      <c r="H399" t="s">
        <v>20</v>
      </c>
      <c r="I399" s="3">
        <v>6148</v>
      </c>
      <c r="J399" s="4">
        <v>14</v>
      </c>
      <c r="K399" s="3" cm="1">
        <f t="array" ref="K399">SUM(TB_INGRESOSYEGRESOS[[#This Row],[Costo]:[Unidades]]*$K$12)</f>
        <v>1294.02</v>
      </c>
      <c r="L399" s="3">
        <f t="shared" si="6"/>
        <v>7456.02</v>
      </c>
      <c r="M399" s="21">
        <f>TB_INGRESOSYEGRESOS[[#This Row],[Total]]*$M$12</f>
        <v>2236.806</v>
      </c>
    </row>
    <row r="400" spans="3:13" x14ac:dyDescent="0.25">
      <c r="C400" t="str">
        <f>IF(COUNTA($E$14:E400)=COUNTA($E$14:E399),"","COD - "&amp;COUNTA($E$14:E400))</f>
        <v>COD - 387</v>
      </c>
      <c r="E400" s="1">
        <v>45322</v>
      </c>
      <c r="F400" t="s">
        <v>34</v>
      </c>
      <c r="G400" t="s">
        <v>28</v>
      </c>
      <c r="H400" t="s">
        <v>20</v>
      </c>
      <c r="I400" s="3">
        <v>7470</v>
      </c>
      <c r="J400" s="4">
        <v>13</v>
      </c>
      <c r="K400" s="3" cm="1">
        <f t="array" ref="K400">SUM(TB_INGRESOSYEGRESOS[[#This Row],[Costo]:[Unidades]]*$K$12)</f>
        <v>1571.43</v>
      </c>
      <c r="L400" s="3">
        <f t="shared" si="6"/>
        <v>9054.43</v>
      </c>
      <c r="M400" s="21">
        <f>TB_INGRESOSYEGRESOS[[#This Row],[Total]]*$M$12</f>
        <v>2716.3290000000002</v>
      </c>
    </row>
    <row r="401" spans="3:13" x14ac:dyDescent="0.25">
      <c r="C401" t="str">
        <f>IF(COUNTA($E$14:E401)=COUNTA($E$14:E400),"","COD - "&amp;COUNTA($E$14:E401))</f>
        <v>COD - 388</v>
      </c>
      <c r="E401" s="1">
        <v>45322</v>
      </c>
      <c r="F401" t="s">
        <v>16</v>
      </c>
      <c r="G401" t="s">
        <v>29</v>
      </c>
      <c r="H401" t="s">
        <v>21</v>
      </c>
      <c r="I401" s="3">
        <v>566</v>
      </c>
      <c r="J401" s="4">
        <v>27</v>
      </c>
      <c r="K401" s="3" cm="1">
        <f t="array" ref="K401">SUM(TB_INGRESOSYEGRESOS[[#This Row],[Costo]:[Unidades]]*$K$12)</f>
        <v>124.53</v>
      </c>
      <c r="L401" s="3">
        <f t="shared" si="6"/>
        <v>717.53</v>
      </c>
      <c r="M401" s="21">
        <f>TB_INGRESOSYEGRESOS[[#This Row],[Total]]*$M$12</f>
        <v>215.25899999999999</v>
      </c>
    </row>
    <row r="402" spans="3:13" x14ac:dyDescent="0.25">
      <c r="C402" t="str">
        <f>IF(COUNTA($E$14:E402)=COUNTA($E$14:E401),"","COD - "&amp;COUNTA($E$14:E402))</f>
        <v>COD - 389</v>
      </c>
      <c r="E402" s="1">
        <v>45322</v>
      </c>
      <c r="F402" t="s">
        <v>31</v>
      </c>
      <c r="G402" t="s">
        <v>28</v>
      </c>
      <c r="H402" t="s">
        <v>19</v>
      </c>
      <c r="I402" s="3">
        <v>9336</v>
      </c>
      <c r="J402" s="4">
        <v>46</v>
      </c>
      <c r="K402" s="3" cm="1">
        <f t="array" ref="K402">SUM(TB_INGRESOSYEGRESOS[[#This Row],[Costo]:[Unidades]]*$K$12)</f>
        <v>1970.22</v>
      </c>
      <c r="L402" s="3">
        <f t="shared" si="6"/>
        <v>11352.22</v>
      </c>
      <c r="M402" s="21">
        <f>TB_INGRESOSYEGRESOS[[#This Row],[Total]]*$M$12</f>
        <v>3405.6659999999997</v>
      </c>
    </row>
    <row r="403" spans="3:13" x14ac:dyDescent="0.25">
      <c r="C403" t="str">
        <f>IF(COUNTA($E$14:E403)=COUNTA($E$14:E402),"","COD - "&amp;COUNTA($E$14:E403))</f>
        <v>COD - 390</v>
      </c>
      <c r="E403" s="1">
        <v>45322</v>
      </c>
      <c r="F403" t="s">
        <v>31</v>
      </c>
      <c r="G403" t="s">
        <v>28</v>
      </c>
      <c r="H403" t="s">
        <v>20</v>
      </c>
      <c r="I403" s="3">
        <v>1080</v>
      </c>
      <c r="J403" s="4">
        <v>49</v>
      </c>
      <c r="K403" s="3" cm="1">
        <f t="array" ref="K403">SUM(TB_INGRESOSYEGRESOS[[#This Row],[Costo]:[Unidades]]*$K$12)</f>
        <v>237.08999999999997</v>
      </c>
      <c r="L403" s="3">
        <f t="shared" si="6"/>
        <v>1366.09</v>
      </c>
      <c r="M403" s="21">
        <f>TB_INGRESOSYEGRESOS[[#This Row],[Total]]*$M$12</f>
        <v>409.82699999999994</v>
      </c>
    </row>
    <row r="404" spans="3:13" x14ac:dyDescent="0.25">
      <c r="C404" t="str">
        <f>IF(COUNTA($E$14:E404)=COUNTA($E$14:E403),"","COD - "&amp;COUNTA($E$14:E404))</f>
        <v>COD - 391</v>
      </c>
      <c r="E404" s="1">
        <v>45322</v>
      </c>
      <c r="F404" t="s">
        <v>35</v>
      </c>
      <c r="G404" t="s">
        <v>28</v>
      </c>
      <c r="H404" t="s">
        <v>19</v>
      </c>
      <c r="I404" s="3">
        <v>4012</v>
      </c>
      <c r="J404" s="4">
        <v>2</v>
      </c>
      <c r="K404" s="3" cm="1">
        <f t="array" ref="K404">SUM(TB_INGRESOSYEGRESOS[[#This Row],[Costo]:[Unidades]]*$K$12)</f>
        <v>842.93999999999994</v>
      </c>
      <c r="L404" s="3">
        <f t="shared" si="6"/>
        <v>4856.9399999999996</v>
      </c>
      <c r="M404" s="21">
        <f>TB_INGRESOSYEGRESOS[[#This Row],[Total]]*$M$12</f>
        <v>1457.0819999999999</v>
      </c>
    </row>
    <row r="405" spans="3:13" x14ac:dyDescent="0.25">
      <c r="C405" t="str">
        <f>IF(COUNTA($E$14:E405)=COUNTA($E$14:E404),"","COD - "&amp;COUNTA($E$14:E405))</f>
        <v>COD - 392</v>
      </c>
      <c r="E405" s="1">
        <v>45322</v>
      </c>
      <c r="F405" t="s">
        <v>31</v>
      </c>
      <c r="G405" t="s">
        <v>28</v>
      </c>
      <c r="H405" t="s">
        <v>20</v>
      </c>
      <c r="I405" s="3">
        <v>2726</v>
      </c>
      <c r="J405" s="4">
        <v>10</v>
      </c>
      <c r="K405" s="3" cm="1">
        <f t="array" ref="K405">SUM(TB_INGRESOSYEGRESOS[[#This Row],[Costo]:[Unidades]]*$K$12)</f>
        <v>574.55999999999995</v>
      </c>
      <c r="L405" s="3">
        <f t="shared" si="6"/>
        <v>3310.56</v>
      </c>
      <c r="M405" s="21">
        <f>TB_INGRESOSYEGRESOS[[#This Row],[Total]]*$M$12</f>
        <v>993.16799999999989</v>
      </c>
    </row>
    <row r="406" spans="3:13" x14ac:dyDescent="0.25">
      <c r="C406" t="str">
        <f>IF(COUNTA($E$14:E406)=COUNTA($E$14:E405),"","COD - "&amp;COUNTA($E$14:E406))</f>
        <v>COD - 393</v>
      </c>
      <c r="E406" s="1">
        <v>45322</v>
      </c>
      <c r="F406" t="s">
        <v>14</v>
      </c>
      <c r="G406" t="s">
        <v>29</v>
      </c>
      <c r="H406" t="s">
        <v>19</v>
      </c>
      <c r="I406" s="3">
        <v>2831</v>
      </c>
      <c r="J406" s="4">
        <v>13</v>
      </c>
      <c r="K406" s="3" cm="1">
        <f t="array" ref="K406">SUM(TB_INGRESOSYEGRESOS[[#This Row],[Costo]:[Unidades]]*$K$12)</f>
        <v>597.24</v>
      </c>
      <c r="L406" s="3">
        <f t="shared" si="6"/>
        <v>3441.24</v>
      </c>
      <c r="M406" s="21">
        <f>TB_INGRESOSYEGRESOS[[#This Row],[Total]]*$M$12</f>
        <v>1032.3719999999998</v>
      </c>
    </row>
    <row r="407" spans="3:13" x14ac:dyDescent="0.25">
      <c r="C407" t="str">
        <f>IF(COUNTA($E$14:E407)=COUNTA($E$14:E406),"","COD - "&amp;COUNTA($E$14:E407))</f>
        <v>COD - 394</v>
      </c>
      <c r="E407" s="1">
        <v>45321</v>
      </c>
      <c r="F407" t="s">
        <v>35</v>
      </c>
      <c r="G407" t="s">
        <v>28</v>
      </c>
      <c r="H407" t="s">
        <v>21</v>
      </c>
      <c r="I407" s="3">
        <v>8949</v>
      </c>
      <c r="J407" s="4">
        <v>9</v>
      </c>
      <c r="K407" s="3" cm="1">
        <f t="array" ref="K407">SUM(TB_INGRESOSYEGRESOS[[#This Row],[Costo]:[Unidades]]*$K$12)</f>
        <v>1881.18</v>
      </c>
      <c r="L407" s="3">
        <f t="shared" si="6"/>
        <v>10839.18</v>
      </c>
      <c r="M407" s="21">
        <f>TB_INGRESOSYEGRESOS[[#This Row],[Total]]*$M$12</f>
        <v>3251.7539999999999</v>
      </c>
    </row>
    <row r="408" spans="3:13" x14ac:dyDescent="0.25">
      <c r="C408" t="str">
        <f>IF(COUNTA($E$14:E408)=COUNTA($E$14:E407),"","COD - "&amp;COUNTA($E$14:E408))</f>
        <v>COD - 395</v>
      </c>
      <c r="E408" s="1">
        <v>45321</v>
      </c>
      <c r="F408" t="s">
        <v>32</v>
      </c>
      <c r="G408" t="s">
        <v>28</v>
      </c>
      <c r="H408" t="s">
        <v>21</v>
      </c>
      <c r="I408" s="3">
        <v>7524</v>
      </c>
      <c r="J408" s="4">
        <v>44</v>
      </c>
      <c r="K408" s="3" cm="1">
        <f t="array" ref="K408">SUM(TB_INGRESOSYEGRESOS[[#This Row],[Costo]:[Unidades]]*$K$12)</f>
        <v>1589.28</v>
      </c>
      <c r="L408" s="3">
        <f t="shared" si="6"/>
        <v>9157.2800000000007</v>
      </c>
      <c r="M408" s="21">
        <f>TB_INGRESOSYEGRESOS[[#This Row],[Total]]*$M$12</f>
        <v>2747.1840000000002</v>
      </c>
    </row>
    <row r="409" spans="3:13" x14ac:dyDescent="0.25">
      <c r="C409" t="str">
        <f>IF(COUNTA($E$14:E409)=COUNTA($E$14:E408),"","COD - "&amp;COUNTA($E$14:E409))</f>
        <v>COD - 396</v>
      </c>
      <c r="E409" s="1">
        <v>45321</v>
      </c>
      <c r="F409" t="s">
        <v>16</v>
      </c>
      <c r="G409" t="s">
        <v>29</v>
      </c>
      <c r="H409" t="s">
        <v>20</v>
      </c>
      <c r="I409" s="3">
        <v>3676</v>
      </c>
      <c r="J409" s="4">
        <v>1</v>
      </c>
      <c r="K409" s="3" cm="1">
        <f t="array" ref="K409">SUM(TB_INGRESOSYEGRESOS[[#This Row],[Costo]:[Unidades]]*$K$12)</f>
        <v>772.17</v>
      </c>
      <c r="L409" s="3">
        <f t="shared" si="6"/>
        <v>4449.17</v>
      </c>
      <c r="M409" s="21">
        <f>TB_INGRESOSYEGRESOS[[#This Row],[Total]]*$M$12</f>
        <v>1334.751</v>
      </c>
    </row>
    <row r="410" spans="3:13" x14ac:dyDescent="0.25">
      <c r="C410" t="str">
        <f>IF(COUNTA($E$14:E410)=COUNTA($E$14:E409),"","COD - "&amp;COUNTA($E$14:E410))</f>
        <v>COD - 397</v>
      </c>
      <c r="E410" s="1">
        <v>45321</v>
      </c>
      <c r="F410" t="s">
        <v>13</v>
      </c>
      <c r="G410" t="s">
        <v>29</v>
      </c>
      <c r="H410" t="s">
        <v>20</v>
      </c>
      <c r="I410" s="3">
        <v>174</v>
      </c>
      <c r="J410" s="4">
        <v>49</v>
      </c>
      <c r="K410" s="3" cm="1">
        <f t="array" ref="K410">SUM(TB_INGRESOSYEGRESOS[[#This Row],[Costo]:[Unidades]]*$K$12)</f>
        <v>46.83</v>
      </c>
      <c r="L410" s="3">
        <f t="shared" si="6"/>
        <v>269.83</v>
      </c>
      <c r="M410" s="21">
        <f>TB_INGRESOSYEGRESOS[[#This Row],[Total]]*$M$12</f>
        <v>80.948999999999998</v>
      </c>
    </row>
    <row r="411" spans="3:13" x14ac:dyDescent="0.25">
      <c r="C411" t="str">
        <f>IF(COUNTA($E$14:E411)=COUNTA($E$14:E410),"","COD - "&amp;COUNTA($E$14:E411))</f>
        <v>COD - 398</v>
      </c>
      <c r="E411" s="1">
        <v>45320</v>
      </c>
      <c r="F411" t="s">
        <v>15</v>
      </c>
      <c r="G411" t="s">
        <v>29</v>
      </c>
      <c r="H411" t="s">
        <v>19</v>
      </c>
      <c r="I411" s="3">
        <v>9510</v>
      </c>
      <c r="J411" s="4">
        <v>32</v>
      </c>
      <c r="K411" s="3" cm="1">
        <f t="array" ref="K411">SUM(TB_INGRESOSYEGRESOS[[#This Row],[Costo]:[Unidades]]*$K$12)</f>
        <v>2003.82</v>
      </c>
      <c r="L411" s="3">
        <f t="shared" si="6"/>
        <v>11545.82</v>
      </c>
      <c r="M411" s="21">
        <f>TB_INGRESOSYEGRESOS[[#This Row],[Total]]*$M$12</f>
        <v>3463.7459999999996</v>
      </c>
    </row>
    <row r="412" spans="3:13" x14ac:dyDescent="0.25">
      <c r="C412" t="str">
        <f>IF(COUNTA($E$14:E412)=COUNTA($E$14:E411),"","COD - "&amp;COUNTA($E$14:E412))</f>
        <v>COD - 399</v>
      </c>
      <c r="E412" s="1">
        <v>45320</v>
      </c>
      <c r="F412" t="s">
        <v>35</v>
      </c>
      <c r="G412" t="s">
        <v>28</v>
      </c>
      <c r="H412" t="s">
        <v>20</v>
      </c>
      <c r="I412" s="3">
        <v>686</v>
      </c>
      <c r="J412" s="4">
        <v>28</v>
      </c>
      <c r="K412" s="3" cm="1">
        <f t="array" ref="K412">SUM(TB_INGRESOSYEGRESOS[[#This Row],[Costo]:[Unidades]]*$K$12)</f>
        <v>149.94</v>
      </c>
      <c r="L412" s="3">
        <f t="shared" si="6"/>
        <v>863.94</v>
      </c>
      <c r="M412" s="21">
        <f>TB_INGRESOSYEGRESOS[[#This Row],[Total]]*$M$12</f>
        <v>259.18200000000002</v>
      </c>
    </row>
    <row r="413" spans="3:13" x14ac:dyDescent="0.25">
      <c r="C413" t="str">
        <f>IF(COUNTA($E$14:E413)=COUNTA($E$14:E412),"","COD - "&amp;COUNTA($E$14:E413))</f>
        <v>COD - 400</v>
      </c>
      <c r="E413" s="1">
        <v>45320</v>
      </c>
      <c r="F413" t="s">
        <v>31</v>
      </c>
      <c r="G413" t="s">
        <v>28</v>
      </c>
      <c r="H413" t="s">
        <v>20</v>
      </c>
      <c r="I413" s="3">
        <v>6147</v>
      </c>
      <c r="J413" s="4">
        <v>38</v>
      </c>
      <c r="K413" s="3" cm="1">
        <f t="array" ref="K413">SUM(TB_INGRESOSYEGRESOS[[#This Row],[Costo]:[Unidades]]*$K$12)</f>
        <v>1298.8499999999999</v>
      </c>
      <c r="L413" s="3">
        <f t="shared" si="6"/>
        <v>7483.85</v>
      </c>
      <c r="M413" s="21">
        <f>TB_INGRESOSYEGRESOS[[#This Row],[Total]]*$M$12</f>
        <v>2245.1550000000002</v>
      </c>
    </row>
    <row r="414" spans="3:13" x14ac:dyDescent="0.25">
      <c r="C414" t="str">
        <f>IF(COUNTA($E$14:E414)=COUNTA($E$14:E413),"","COD - "&amp;COUNTA($E$14:E414))</f>
        <v>COD - 401</v>
      </c>
      <c r="E414" s="1">
        <v>45320</v>
      </c>
      <c r="F414" t="s">
        <v>15</v>
      </c>
      <c r="G414" t="s">
        <v>29</v>
      </c>
      <c r="H414" t="s">
        <v>20</v>
      </c>
      <c r="I414" s="3">
        <v>2015</v>
      </c>
      <c r="J414" s="4">
        <v>15</v>
      </c>
      <c r="K414" s="3" cm="1">
        <f t="array" ref="K414">SUM(TB_INGRESOSYEGRESOS[[#This Row],[Costo]:[Unidades]]*$K$12)</f>
        <v>426.29999999999995</v>
      </c>
      <c r="L414" s="3">
        <f t="shared" si="6"/>
        <v>2456.3000000000002</v>
      </c>
      <c r="M414" s="21">
        <f>TB_INGRESOSYEGRESOS[[#This Row],[Total]]*$M$12</f>
        <v>736.89</v>
      </c>
    </row>
    <row r="415" spans="3:13" x14ac:dyDescent="0.25">
      <c r="C415" t="str">
        <f>IF(COUNTA($E$14:E415)=COUNTA($E$14:E414),"","COD - "&amp;COUNTA($E$14:E415))</f>
        <v>COD - 402</v>
      </c>
      <c r="E415" s="1">
        <v>45320</v>
      </c>
      <c r="F415" t="s">
        <v>34</v>
      </c>
      <c r="G415" t="s">
        <v>28</v>
      </c>
      <c r="H415" t="s">
        <v>21</v>
      </c>
      <c r="I415" s="3">
        <v>3508</v>
      </c>
      <c r="J415" s="4">
        <v>3</v>
      </c>
      <c r="K415" s="3" cm="1">
        <f t="array" ref="K415">SUM(TB_INGRESOSYEGRESOS[[#This Row],[Costo]:[Unidades]]*$K$12)</f>
        <v>737.31</v>
      </c>
      <c r="L415" s="3">
        <f t="shared" si="6"/>
        <v>4248.3099999999995</v>
      </c>
      <c r="M415" s="21">
        <f>TB_INGRESOSYEGRESOS[[#This Row],[Total]]*$M$12</f>
        <v>1274.4929999999997</v>
      </c>
    </row>
    <row r="416" spans="3:13" x14ac:dyDescent="0.25">
      <c r="C416" t="str">
        <f>IF(COUNTA($E$14:E416)=COUNTA($E$14:E415),"","COD - "&amp;COUNTA($E$14:E416))</f>
        <v>COD - 403</v>
      </c>
      <c r="E416" s="1">
        <v>45320</v>
      </c>
      <c r="F416" t="s">
        <v>31</v>
      </c>
      <c r="G416" t="s">
        <v>28</v>
      </c>
      <c r="H416" t="s">
        <v>21</v>
      </c>
      <c r="I416" s="3">
        <v>9364</v>
      </c>
      <c r="J416" s="4">
        <v>27</v>
      </c>
      <c r="K416" s="3" cm="1">
        <f t="array" ref="K416">SUM(TB_INGRESOSYEGRESOS[[#This Row],[Costo]:[Unidades]]*$K$12)</f>
        <v>1972.11</v>
      </c>
      <c r="L416" s="3">
        <f t="shared" si="6"/>
        <v>11363.11</v>
      </c>
      <c r="M416" s="21">
        <f>TB_INGRESOSYEGRESOS[[#This Row],[Total]]*$M$12</f>
        <v>3408.933</v>
      </c>
    </row>
    <row r="417" spans="3:13" x14ac:dyDescent="0.25">
      <c r="C417" t="str">
        <f>IF(COUNTA($E$14:E417)=COUNTA($E$14:E416),"","COD - "&amp;COUNTA($E$14:E417))</f>
        <v>COD - 404</v>
      </c>
      <c r="E417" s="1">
        <v>45319</v>
      </c>
      <c r="F417" t="s">
        <v>13</v>
      </c>
      <c r="G417" t="s">
        <v>29</v>
      </c>
      <c r="H417" t="s">
        <v>21</v>
      </c>
      <c r="I417" s="3">
        <v>8817</v>
      </c>
      <c r="J417" s="4">
        <v>35</v>
      </c>
      <c r="K417" s="3" cm="1">
        <f t="array" ref="K417">SUM(TB_INGRESOSYEGRESOS[[#This Row],[Costo]:[Unidades]]*$K$12)</f>
        <v>1858.9199999999998</v>
      </c>
      <c r="L417" s="3">
        <f t="shared" si="6"/>
        <v>10710.92</v>
      </c>
      <c r="M417" s="21">
        <f>TB_INGRESOSYEGRESOS[[#This Row],[Total]]*$M$12</f>
        <v>3213.2759999999998</v>
      </c>
    </row>
    <row r="418" spans="3:13" x14ac:dyDescent="0.25">
      <c r="C418" t="str">
        <f>IF(COUNTA($E$14:E418)=COUNTA($E$14:E417),"","COD - "&amp;COUNTA($E$14:E418))</f>
        <v>COD - 405</v>
      </c>
      <c r="E418" s="1">
        <v>45319</v>
      </c>
      <c r="F418" t="s">
        <v>14</v>
      </c>
      <c r="G418" t="s">
        <v>29</v>
      </c>
      <c r="H418" t="s">
        <v>20</v>
      </c>
      <c r="I418" s="3">
        <v>3583</v>
      </c>
      <c r="J418" s="4">
        <v>30</v>
      </c>
      <c r="K418" s="3" cm="1">
        <f t="array" ref="K418">SUM(TB_INGRESOSYEGRESOS[[#This Row],[Costo]:[Unidades]]*$K$12)</f>
        <v>758.7299999999999</v>
      </c>
      <c r="L418" s="3">
        <f t="shared" si="6"/>
        <v>4371.7299999999996</v>
      </c>
      <c r="M418" s="21">
        <f>TB_INGRESOSYEGRESOS[[#This Row],[Total]]*$M$12</f>
        <v>1311.5189999999998</v>
      </c>
    </row>
    <row r="419" spans="3:13" x14ac:dyDescent="0.25">
      <c r="C419" t="str">
        <f>IF(COUNTA($E$14:E419)=COUNTA($E$14:E418),"","COD - "&amp;COUNTA($E$14:E419))</f>
        <v>COD - 406</v>
      </c>
      <c r="E419" s="1">
        <v>45318</v>
      </c>
      <c r="F419" t="s">
        <v>14</v>
      </c>
      <c r="G419" t="s">
        <v>29</v>
      </c>
      <c r="H419" t="s">
        <v>20</v>
      </c>
      <c r="I419" s="3">
        <v>2693</v>
      </c>
      <c r="J419" s="4">
        <v>7</v>
      </c>
      <c r="K419" s="3" cm="1">
        <f t="array" ref="K419">SUM(TB_INGRESOSYEGRESOS[[#This Row],[Costo]:[Unidades]]*$K$12)</f>
        <v>567</v>
      </c>
      <c r="L419" s="3">
        <f t="shared" si="6"/>
        <v>3267</v>
      </c>
      <c r="M419" s="21">
        <f>TB_INGRESOSYEGRESOS[[#This Row],[Total]]*$M$12</f>
        <v>980.09999999999991</v>
      </c>
    </row>
    <row r="420" spans="3:13" x14ac:dyDescent="0.25">
      <c r="C420" t="str">
        <f>IF(COUNTA($E$14:E420)=COUNTA($E$14:E419),"","COD - "&amp;COUNTA($E$14:E420))</f>
        <v>COD - 407</v>
      </c>
      <c r="E420" s="1">
        <v>45318</v>
      </c>
      <c r="F420" t="s">
        <v>14</v>
      </c>
      <c r="G420" t="s">
        <v>29</v>
      </c>
      <c r="H420" t="s">
        <v>19</v>
      </c>
      <c r="I420" s="3">
        <v>2121</v>
      </c>
      <c r="J420" s="4">
        <v>30</v>
      </c>
      <c r="K420" s="3" cm="1">
        <f t="array" ref="K420">SUM(TB_INGRESOSYEGRESOS[[#This Row],[Costo]:[Unidades]]*$K$12)</f>
        <v>451.71</v>
      </c>
      <c r="L420" s="3">
        <f t="shared" si="6"/>
        <v>2602.71</v>
      </c>
      <c r="M420" s="21">
        <f>TB_INGRESOSYEGRESOS[[#This Row],[Total]]*$M$12</f>
        <v>780.81299999999999</v>
      </c>
    </row>
    <row r="421" spans="3:13" x14ac:dyDescent="0.25">
      <c r="C421" t="str">
        <f>IF(COUNTA($E$14:E421)=COUNTA($E$14:E420),"","COD - "&amp;COUNTA($E$14:E421))</f>
        <v>COD - 408</v>
      </c>
      <c r="E421" s="1">
        <v>45318</v>
      </c>
      <c r="F421" t="s">
        <v>14</v>
      </c>
      <c r="G421" t="s">
        <v>29</v>
      </c>
      <c r="H421" t="s">
        <v>20</v>
      </c>
      <c r="I421" s="3">
        <v>5343</v>
      </c>
      <c r="J421" s="4">
        <v>1</v>
      </c>
      <c r="K421" s="3" cm="1">
        <f t="array" ref="K421">SUM(TB_INGRESOSYEGRESOS[[#This Row],[Costo]:[Unidades]]*$K$12)</f>
        <v>1122.24</v>
      </c>
      <c r="L421" s="3">
        <f t="shared" si="6"/>
        <v>6466.24</v>
      </c>
      <c r="M421" s="21">
        <f>TB_INGRESOSYEGRESOS[[#This Row],[Total]]*$M$12</f>
        <v>1939.8719999999998</v>
      </c>
    </row>
    <row r="422" spans="3:13" x14ac:dyDescent="0.25">
      <c r="C422" t="str">
        <f>IF(COUNTA($E$14:E422)=COUNTA($E$14:E421),"","COD - "&amp;COUNTA($E$14:E422))</f>
        <v>COD - 409</v>
      </c>
      <c r="E422" s="1">
        <v>45318</v>
      </c>
      <c r="F422" t="s">
        <v>14</v>
      </c>
      <c r="G422" t="s">
        <v>29</v>
      </c>
      <c r="H422" t="s">
        <v>20</v>
      </c>
      <c r="I422" s="3">
        <v>4076</v>
      </c>
      <c r="J422" s="4">
        <v>48</v>
      </c>
      <c r="K422" s="3" cm="1">
        <f t="array" ref="K422">SUM(TB_INGRESOSYEGRESOS[[#This Row],[Costo]:[Unidades]]*$K$12)</f>
        <v>866.04</v>
      </c>
      <c r="L422" s="3">
        <f t="shared" si="6"/>
        <v>4990.04</v>
      </c>
      <c r="M422" s="21">
        <f>TB_INGRESOSYEGRESOS[[#This Row],[Total]]*$M$12</f>
        <v>1497.0119999999999</v>
      </c>
    </row>
    <row r="423" spans="3:13" x14ac:dyDescent="0.25">
      <c r="C423" t="str">
        <f>IF(COUNTA($E$14:E423)=COUNTA($E$14:E422),"","COD - "&amp;COUNTA($E$14:E423))</f>
        <v>COD - 410</v>
      </c>
      <c r="E423" s="1">
        <v>45318</v>
      </c>
      <c r="F423" t="s">
        <v>14</v>
      </c>
      <c r="G423" t="s">
        <v>29</v>
      </c>
      <c r="H423" t="s">
        <v>21</v>
      </c>
      <c r="I423" s="3">
        <v>5688</v>
      </c>
      <c r="J423" s="4">
        <v>30</v>
      </c>
      <c r="K423" s="3" cm="1">
        <f t="array" ref="K423">SUM(TB_INGRESOSYEGRESOS[[#This Row],[Costo]:[Unidades]]*$K$12)</f>
        <v>1200.78</v>
      </c>
      <c r="L423" s="3">
        <f t="shared" si="6"/>
        <v>6918.78</v>
      </c>
      <c r="M423" s="21">
        <f>TB_INGRESOSYEGRESOS[[#This Row],[Total]]*$M$12</f>
        <v>2075.634</v>
      </c>
    </row>
    <row r="424" spans="3:13" x14ac:dyDescent="0.25">
      <c r="C424" t="str">
        <f>IF(COUNTA($E$14:E424)=COUNTA($E$14:E423),"","COD - "&amp;COUNTA($E$14:E424))</f>
        <v>COD - 411</v>
      </c>
      <c r="E424" s="1">
        <v>45318</v>
      </c>
      <c r="F424" t="s">
        <v>14</v>
      </c>
      <c r="G424" t="s">
        <v>29</v>
      </c>
      <c r="H424" t="s">
        <v>19</v>
      </c>
      <c r="I424" s="3">
        <v>9763</v>
      </c>
      <c r="J424" s="4">
        <v>41</v>
      </c>
      <c r="K424" s="3" cm="1">
        <f t="array" ref="K424">SUM(TB_INGRESOSYEGRESOS[[#This Row],[Costo]:[Unidades]]*$K$12)</f>
        <v>2058.84</v>
      </c>
      <c r="L424" s="3">
        <f t="shared" si="6"/>
        <v>11862.84</v>
      </c>
      <c r="M424" s="21">
        <f>TB_INGRESOSYEGRESOS[[#This Row],[Total]]*$M$12</f>
        <v>3558.8519999999999</v>
      </c>
    </row>
    <row r="425" spans="3:13" x14ac:dyDescent="0.25">
      <c r="C425" t="str">
        <f>IF(COUNTA($E$14:E425)=COUNTA($E$14:E424),"","COD - "&amp;COUNTA($E$14:E425))</f>
        <v>COD - 412</v>
      </c>
      <c r="E425" s="1">
        <v>45318</v>
      </c>
      <c r="F425" t="s">
        <v>14</v>
      </c>
      <c r="G425" t="s">
        <v>29</v>
      </c>
      <c r="H425" t="s">
        <v>20</v>
      </c>
      <c r="I425" s="3">
        <v>109</v>
      </c>
      <c r="J425" s="4">
        <v>19</v>
      </c>
      <c r="K425" s="3" cm="1">
        <f t="array" ref="K425">SUM(TB_INGRESOSYEGRESOS[[#This Row],[Costo]:[Unidades]]*$K$12)</f>
        <v>26.88</v>
      </c>
      <c r="L425" s="3">
        <f t="shared" si="6"/>
        <v>154.88</v>
      </c>
      <c r="M425" s="21">
        <f>TB_INGRESOSYEGRESOS[[#This Row],[Total]]*$M$12</f>
        <v>46.463999999999999</v>
      </c>
    </row>
    <row r="426" spans="3:13" x14ac:dyDescent="0.25">
      <c r="C426" t="str">
        <f>IF(COUNTA($E$14:E426)=COUNTA($E$14:E425),"","COD - "&amp;COUNTA($E$14:E426))</f>
        <v>COD - 413</v>
      </c>
      <c r="E426" s="1">
        <v>45317</v>
      </c>
      <c r="F426" t="s">
        <v>14</v>
      </c>
      <c r="G426" t="s">
        <v>29</v>
      </c>
      <c r="H426" t="s">
        <v>19</v>
      </c>
      <c r="I426" s="3">
        <v>9301</v>
      </c>
      <c r="J426" s="4">
        <v>9</v>
      </c>
      <c r="K426" s="3" cm="1">
        <f t="array" ref="K426">SUM(TB_INGRESOSYEGRESOS[[#This Row],[Costo]:[Unidades]]*$K$12)</f>
        <v>1955.1000000000001</v>
      </c>
      <c r="L426" s="3">
        <f t="shared" si="6"/>
        <v>11265.1</v>
      </c>
      <c r="M426" s="21">
        <f>TB_INGRESOSYEGRESOS[[#This Row],[Total]]*$M$12</f>
        <v>3379.53</v>
      </c>
    </row>
    <row r="427" spans="3:13" x14ac:dyDescent="0.25">
      <c r="C427" t="str">
        <f>IF(COUNTA($E$14:E427)=COUNTA($E$14:E426),"","COD - "&amp;COUNTA($E$14:E427))</f>
        <v>COD - 414</v>
      </c>
      <c r="E427" s="1">
        <v>45317</v>
      </c>
      <c r="F427" t="s">
        <v>14</v>
      </c>
      <c r="G427" t="s">
        <v>29</v>
      </c>
      <c r="H427" t="s">
        <v>20</v>
      </c>
      <c r="I427" s="3">
        <v>4182</v>
      </c>
      <c r="J427" s="4">
        <v>2</v>
      </c>
      <c r="K427" s="3" cm="1">
        <f t="array" ref="K427">SUM(TB_INGRESOSYEGRESOS[[#This Row],[Costo]:[Unidades]]*$K$12)</f>
        <v>878.63999999999987</v>
      </c>
      <c r="L427" s="3">
        <f t="shared" si="6"/>
        <v>5062.6399999999994</v>
      </c>
      <c r="M427" s="21">
        <f>TB_INGRESOSYEGRESOS[[#This Row],[Total]]*$M$12</f>
        <v>1518.7919999999997</v>
      </c>
    </row>
    <row r="428" spans="3:13" x14ac:dyDescent="0.25">
      <c r="C428" t="str">
        <f>IF(COUNTA($E$14:E428)=COUNTA($E$14:E427),"","COD - "&amp;COUNTA($E$14:E428))</f>
        <v>COD - 415</v>
      </c>
      <c r="E428" s="1">
        <v>45316</v>
      </c>
      <c r="F428" t="s">
        <v>14</v>
      </c>
      <c r="G428" t="s">
        <v>29</v>
      </c>
      <c r="H428" t="s">
        <v>21</v>
      </c>
      <c r="I428" s="3">
        <v>2351</v>
      </c>
      <c r="J428" s="4">
        <v>8</v>
      </c>
      <c r="K428" s="3" cm="1">
        <f t="array" ref="K428">SUM(TB_INGRESOSYEGRESOS[[#This Row],[Costo]:[Unidades]]*$K$12)</f>
        <v>495.39</v>
      </c>
      <c r="L428" s="3">
        <f t="shared" si="6"/>
        <v>2854.39</v>
      </c>
      <c r="M428" s="21">
        <f>TB_INGRESOSYEGRESOS[[#This Row],[Total]]*$M$12</f>
        <v>856.31699999999989</v>
      </c>
    </row>
    <row r="429" spans="3:13" x14ac:dyDescent="0.25">
      <c r="C429" t="str">
        <f>IF(COUNTA($E$14:E429)=COUNTA($E$14:E428),"","COD - "&amp;COUNTA($E$14:E429))</f>
        <v>COD - 416</v>
      </c>
      <c r="E429" s="1">
        <v>45316</v>
      </c>
      <c r="F429" t="s">
        <v>14</v>
      </c>
      <c r="G429" t="s">
        <v>29</v>
      </c>
      <c r="H429" t="s">
        <v>20</v>
      </c>
      <c r="I429" s="3">
        <v>680</v>
      </c>
      <c r="J429" s="4">
        <v>15</v>
      </c>
      <c r="K429" s="3" cm="1">
        <f t="array" ref="K429">SUM(TB_INGRESOSYEGRESOS[[#This Row],[Costo]:[Unidades]]*$K$12)</f>
        <v>145.94999999999999</v>
      </c>
      <c r="L429" s="3">
        <f t="shared" si="6"/>
        <v>840.95</v>
      </c>
      <c r="M429" s="21">
        <f>TB_INGRESOSYEGRESOS[[#This Row],[Total]]*$M$12</f>
        <v>252.285</v>
      </c>
    </row>
    <row r="430" spans="3:13" x14ac:dyDescent="0.25">
      <c r="C430" t="str">
        <f>IF(COUNTA($E$14:E430)=COUNTA($E$14:E429),"","COD - "&amp;COUNTA($E$14:E430))</f>
        <v>COD - 417</v>
      </c>
      <c r="E430" s="1">
        <v>45316</v>
      </c>
      <c r="F430" t="s">
        <v>14</v>
      </c>
      <c r="G430" t="s">
        <v>29</v>
      </c>
      <c r="H430" t="s">
        <v>21</v>
      </c>
      <c r="I430" s="3">
        <v>9936</v>
      </c>
      <c r="J430" s="4">
        <v>35</v>
      </c>
      <c r="K430" s="3" cm="1">
        <f t="array" ref="K430">SUM(TB_INGRESOSYEGRESOS[[#This Row],[Costo]:[Unidades]]*$K$12)</f>
        <v>2093.91</v>
      </c>
      <c r="L430" s="3">
        <f t="shared" si="6"/>
        <v>12064.91</v>
      </c>
      <c r="M430" s="21">
        <f>TB_INGRESOSYEGRESOS[[#This Row],[Total]]*$M$12</f>
        <v>3619.473</v>
      </c>
    </row>
    <row r="431" spans="3:13" x14ac:dyDescent="0.25">
      <c r="C431" t="str">
        <f>IF(COUNTA($E$14:E431)=COUNTA($E$14:E430),"","COD - "&amp;COUNTA($E$14:E431))</f>
        <v>COD - 418</v>
      </c>
      <c r="E431" s="1">
        <v>45316</v>
      </c>
      <c r="F431" t="s">
        <v>14</v>
      </c>
      <c r="G431" t="s">
        <v>29</v>
      </c>
      <c r="H431" t="s">
        <v>19</v>
      </c>
      <c r="I431" s="3">
        <v>9410</v>
      </c>
      <c r="J431" s="4">
        <v>37</v>
      </c>
      <c r="K431" s="3" cm="1">
        <f t="array" ref="K431">SUM(TB_INGRESOSYEGRESOS[[#This Row],[Costo]:[Unidades]]*$K$12)</f>
        <v>1983.87</v>
      </c>
      <c r="L431" s="3">
        <f t="shared" si="6"/>
        <v>11430.869999999999</v>
      </c>
      <c r="M431" s="21">
        <f>TB_INGRESOSYEGRESOS[[#This Row],[Total]]*$M$12</f>
        <v>3429.2609999999995</v>
      </c>
    </row>
    <row r="432" spans="3:13" x14ac:dyDescent="0.25">
      <c r="C432" t="str">
        <f>IF(COUNTA($E$14:E432)=COUNTA($E$14:E431),"","COD - "&amp;COUNTA($E$14:E432))</f>
        <v>COD - 419</v>
      </c>
      <c r="E432" s="1">
        <v>45315</v>
      </c>
      <c r="F432" t="s">
        <v>14</v>
      </c>
      <c r="G432" t="s">
        <v>29</v>
      </c>
      <c r="H432" t="s">
        <v>20</v>
      </c>
      <c r="I432" s="3">
        <v>475</v>
      </c>
      <c r="J432" s="4">
        <v>32</v>
      </c>
      <c r="K432" s="3" cm="1">
        <f t="array" ref="K432">SUM(TB_INGRESOSYEGRESOS[[#This Row],[Costo]:[Unidades]]*$K$12)</f>
        <v>106.47</v>
      </c>
      <c r="L432" s="3">
        <f t="shared" si="6"/>
        <v>613.47</v>
      </c>
      <c r="M432" s="21">
        <f>TB_INGRESOSYEGRESOS[[#This Row],[Total]]*$M$12</f>
        <v>184.041</v>
      </c>
    </row>
    <row r="433" spans="3:13" x14ac:dyDescent="0.25">
      <c r="C433" t="str">
        <f>IF(COUNTA($E$14:E433)=COUNTA($E$14:E432),"","COD - "&amp;COUNTA($E$14:E433))</f>
        <v>COD - 420</v>
      </c>
      <c r="E433" s="1">
        <v>45315</v>
      </c>
      <c r="F433" t="s">
        <v>14</v>
      </c>
      <c r="G433" t="s">
        <v>29</v>
      </c>
      <c r="H433" t="s">
        <v>21</v>
      </c>
      <c r="I433" s="3">
        <v>8791</v>
      </c>
      <c r="J433" s="4">
        <v>44</v>
      </c>
      <c r="K433" s="3" cm="1">
        <f t="array" ref="K433">SUM(TB_INGRESOSYEGRESOS[[#This Row],[Costo]:[Unidades]]*$K$12)</f>
        <v>1855.35</v>
      </c>
      <c r="L433" s="3">
        <f t="shared" si="6"/>
        <v>10690.35</v>
      </c>
      <c r="M433" s="21">
        <f>TB_INGRESOSYEGRESOS[[#This Row],[Total]]*$M$12</f>
        <v>3207.105</v>
      </c>
    </row>
    <row r="434" spans="3:13" x14ac:dyDescent="0.25">
      <c r="C434" t="str">
        <f>IF(COUNTA($E$14:E434)=COUNTA($E$14:E433),"","COD - "&amp;COUNTA($E$14:E434))</f>
        <v>COD - 421</v>
      </c>
      <c r="E434" s="1">
        <v>45315</v>
      </c>
      <c r="F434" t="s">
        <v>14</v>
      </c>
      <c r="G434" t="s">
        <v>29</v>
      </c>
      <c r="H434" t="s">
        <v>20</v>
      </c>
      <c r="I434" s="3">
        <v>3022</v>
      </c>
      <c r="J434" s="4">
        <v>47</v>
      </c>
      <c r="K434" s="3" cm="1">
        <f t="array" ref="K434">SUM(TB_INGRESOSYEGRESOS[[#This Row],[Costo]:[Unidades]]*$K$12)</f>
        <v>644.49</v>
      </c>
      <c r="L434" s="3">
        <f t="shared" si="6"/>
        <v>3713.49</v>
      </c>
      <c r="M434" s="21">
        <f>TB_INGRESOSYEGRESOS[[#This Row],[Total]]*$M$12</f>
        <v>1114.0469999999998</v>
      </c>
    </row>
    <row r="435" spans="3:13" x14ac:dyDescent="0.25">
      <c r="C435" t="str">
        <f>IF(COUNTA($E$14:E435)=COUNTA($E$14:E434),"","COD - "&amp;COUNTA($E$14:E435))</f>
        <v>COD - 422</v>
      </c>
      <c r="E435" s="1">
        <v>45314</v>
      </c>
      <c r="F435" t="s">
        <v>14</v>
      </c>
      <c r="G435" t="s">
        <v>29</v>
      </c>
      <c r="H435" t="s">
        <v>20</v>
      </c>
      <c r="I435" s="3">
        <v>2032</v>
      </c>
      <c r="J435" s="4">
        <v>41</v>
      </c>
      <c r="K435" s="3" cm="1">
        <f t="array" ref="K435">SUM(TB_INGRESOSYEGRESOS[[#This Row],[Costo]:[Unidades]]*$K$12)</f>
        <v>435.33</v>
      </c>
      <c r="L435" s="3">
        <f t="shared" si="6"/>
        <v>2508.33</v>
      </c>
      <c r="M435" s="21">
        <f>TB_INGRESOSYEGRESOS[[#This Row],[Total]]*$M$12</f>
        <v>752.49899999999991</v>
      </c>
    </row>
    <row r="436" spans="3:13" x14ac:dyDescent="0.25">
      <c r="C436" t="str">
        <f>IF(COUNTA($E$14:E436)=COUNTA($E$14:E435),"","COD - "&amp;COUNTA($E$14:E436))</f>
        <v>COD - 423</v>
      </c>
      <c r="E436" s="1">
        <v>45314</v>
      </c>
      <c r="F436" t="s">
        <v>14</v>
      </c>
      <c r="G436" t="s">
        <v>29</v>
      </c>
      <c r="H436" t="s">
        <v>19</v>
      </c>
      <c r="I436" s="3">
        <v>2032</v>
      </c>
      <c r="J436" s="4">
        <v>41</v>
      </c>
      <c r="K436" s="3" cm="1">
        <f t="array" ref="K436">SUM(TB_INGRESOSYEGRESOS[[#This Row],[Costo]:[Unidades]]*$K$12)</f>
        <v>435.33</v>
      </c>
      <c r="L436" s="3">
        <f t="shared" si="6"/>
        <v>2508.33</v>
      </c>
      <c r="M436" s="21">
        <f>TB_INGRESOSYEGRESOS[[#This Row],[Total]]*$M$12</f>
        <v>752.49899999999991</v>
      </c>
    </row>
    <row r="437" spans="3:13" x14ac:dyDescent="0.25">
      <c r="C437" t="str">
        <f>IF(COUNTA($E$14:E437)=COUNTA($E$14:E436),"","COD - "&amp;COUNTA($E$14:E437))</f>
        <v>COD - 424</v>
      </c>
      <c r="E437" s="1">
        <v>45313</v>
      </c>
      <c r="F437" t="s">
        <v>14</v>
      </c>
      <c r="G437" t="s">
        <v>29</v>
      </c>
      <c r="H437" t="s">
        <v>19</v>
      </c>
      <c r="I437" s="3">
        <v>9581</v>
      </c>
      <c r="J437" s="4">
        <v>2</v>
      </c>
      <c r="K437" s="3" cm="1">
        <f t="array" ref="K437">SUM(TB_INGRESOSYEGRESOS[[#This Row],[Costo]:[Unidades]]*$K$12)</f>
        <v>2012.43</v>
      </c>
      <c r="L437" s="3">
        <f t="shared" si="6"/>
        <v>11595.43</v>
      </c>
      <c r="M437" s="21">
        <f>TB_INGRESOSYEGRESOS[[#This Row],[Total]]*$M$12</f>
        <v>3478.6289999999999</v>
      </c>
    </row>
    <row r="438" spans="3:13" x14ac:dyDescent="0.25">
      <c r="C438" t="str">
        <f>IF(COUNTA($E$14:E438)=COUNTA($E$14:E437),"","COD - "&amp;COUNTA($E$14:E438))</f>
        <v>COD - 425</v>
      </c>
      <c r="E438" s="1">
        <v>45313</v>
      </c>
      <c r="F438" t="s">
        <v>14</v>
      </c>
      <c r="G438" t="s">
        <v>29</v>
      </c>
      <c r="H438" t="s">
        <v>20</v>
      </c>
      <c r="I438" s="3">
        <v>3667</v>
      </c>
      <c r="J438" s="4">
        <v>1</v>
      </c>
      <c r="K438" s="3" cm="1">
        <f t="array" ref="K438">SUM(TB_INGRESOSYEGRESOS[[#This Row],[Costo]:[Unidades]]*$K$12)</f>
        <v>770.28</v>
      </c>
      <c r="L438" s="3">
        <f t="shared" si="6"/>
        <v>4438.28</v>
      </c>
      <c r="M438" s="21">
        <f>TB_INGRESOSYEGRESOS[[#This Row],[Total]]*$M$12</f>
        <v>1331.4839999999999</v>
      </c>
    </row>
    <row r="439" spans="3:13" x14ac:dyDescent="0.25">
      <c r="C439" t="str">
        <f>IF(COUNTA($E$14:E439)=COUNTA($E$14:E438),"","COD - "&amp;COUNTA($E$14:E439))</f>
        <v>COD - 426</v>
      </c>
      <c r="E439" s="1">
        <v>45312</v>
      </c>
      <c r="F439" t="s">
        <v>14</v>
      </c>
      <c r="G439" t="s">
        <v>29</v>
      </c>
      <c r="H439" t="s">
        <v>20</v>
      </c>
      <c r="I439" s="3">
        <v>2562</v>
      </c>
      <c r="J439" s="4">
        <v>43</v>
      </c>
      <c r="K439" s="3" cm="1">
        <f t="array" ref="K439">SUM(TB_INGRESOSYEGRESOS[[#This Row],[Costo]:[Unidades]]*$K$12)</f>
        <v>547.04999999999995</v>
      </c>
      <c r="L439" s="3">
        <f t="shared" si="6"/>
        <v>3152.05</v>
      </c>
      <c r="M439" s="21">
        <f>TB_INGRESOSYEGRESOS[[#This Row],[Total]]*$M$12</f>
        <v>945.61500000000001</v>
      </c>
    </row>
    <row r="440" spans="3:13" x14ac:dyDescent="0.25">
      <c r="C440" t="str">
        <f>IF(COUNTA($E$14:E440)=COUNTA($E$14:E439),"","COD - "&amp;COUNTA($E$14:E440))</f>
        <v>COD - 427</v>
      </c>
      <c r="E440" s="1">
        <v>45312</v>
      </c>
      <c r="F440" t="s">
        <v>14</v>
      </c>
      <c r="G440" t="s">
        <v>29</v>
      </c>
      <c r="H440" t="s">
        <v>20</v>
      </c>
      <c r="I440" s="3">
        <v>6508</v>
      </c>
      <c r="J440" s="4">
        <v>34</v>
      </c>
      <c r="K440" s="3" cm="1">
        <f t="array" ref="K440">SUM(TB_INGRESOSYEGRESOS[[#This Row],[Costo]:[Unidades]]*$K$12)</f>
        <v>1373.82</v>
      </c>
      <c r="L440" s="3">
        <f t="shared" si="6"/>
        <v>7915.82</v>
      </c>
      <c r="M440" s="21">
        <f>TB_INGRESOSYEGRESOS[[#This Row],[Total]]*$M$12</f>
        <v>2374.7459999999996</v>
      </c>
    </row>
    <row r="441" spans="3:13" x14ac:dyDescent="0.25">
      <c r="C441" t="str">
        <f>IF(COUNTA($E$14:E441)=COUNTA($E$14:E440),"","COD - "&amp;COUNTA($E$14:E441))</f>
        <v>COD - 428</v>
      </c>
      <c r="E441" s="1">
        <v>45312</v>
      </c>
      <c r="F441" t="s">
        <v>14</v>
      </c>
      <c r="G441" t="s">
        <v>29</v>
      </c>
      <c r="H441" t="s">
        <v>20</v>
      </c>
      <c r="I441" s="3">
        <v>1694</v>
      </c>
      <c r="J441" s="4">
        <v>3</v>
      </c>
      <c r="K441" s="3" cm="1">
        <f t="array" ref="K441">SUM(TB_INGRESOSYEGRESOS[[#This Row],[Costo]:[Unidades]]*$K$12)</f>
        <v>356.37</v>
      </c>
      <c r="L441" s="3">
        <f t="shared" si="6"/>
        <v>2053.37</v>
      </c>
      <c r="M441" s="21">
        <f>TB_INGRESOSYEGRESOS[[#This Row],[Total]]*$M$12</f>
        <v>616.01099999999997</v>
      </c>
    </row>
    <row r="442" spans="3:13" x14ac:dyDescent="0.25">
      <c r="C442" t="str">
        <f>IF(COUNTA($E$14:E442)=COUNTA($E$14:E441),"","COD - "&amp;COUNTA($E$14:E442))</f>
        <v>COD - 429</v>
      </c>
      <c r="E442" s="1">
        <v>45312</v>
      </c>
      <c r="F442" t="s">
        <v>14</v>
      </c>
      <c r="G442" t="s">
        <v>29</v>
      </c>
      <c r="H442" t="s">
        <v>20</v>
      </c>
      <c r="I442" s="3">
        <v>3235</v>
      </c>
      <c r="J442" s="4">
        <v>17</v>
      </c>
      <c r="K442" s="3" cm="1">
        <f t="array" ref="K442">SUM(TB_INGRESOSYEGRESOS[[#This Row],[Costo]:[Unidades]]*$K$12)</f>
        <v>682.92000000000007</v>
      </c>
      <c r="L442" s="3">
        <f t="shared" si="6"/>
        <v>3934.92</v>
      </c>
      <c r="M442" s="21">
        <f>TB_INGRESOSYEGRESOS[[#This Row],[Total]]*$M$12</f>
        <v>1180.4759999999999</v>
      </c>
    </row>
    <row r="443" spans="3:13" x14ac:dyDescent="0.25">
      <c r="C443" t="str">
        <f>IF(COUNTA($E$14:E443)=COUNTA($E$14:E442),"","COD - "&amp;COUNTA($E$14:E443))</f>
        <v>COD - 430</v>
      </c>
      <c r="E443" s="1">
        <v>45312</v>
      </c>
      <c r="F443" t="s">
        <v>14</v>
      </c>
      <c r="G443" t="s">
        <v>29</v>
      </c>
      <c r="H443" t="s">
        <v>20</v>
      </c>
      <c r="I443" s="3">
        <v>1582</v>
      </c>
      <c r="J443" s="4">
        <v>28</v>
      </c>
      <c r="K443" s="3" cm="1">
        <f t="array" ref="K443">SUM(TB_INGRESOSYEGRESOS[[#This Row],[Costo]:[Unidades]]*$K$12)</f>
        <v>338.09999999999997</v>
      </c>
      <c r="L443" s="3">
        <f t="shared" si="6"/>
        <v>1948.1</v>
      </c>
      <c r="M443" s="21">
        <f>TB_INGRESOSYEGRESOS[[#This Row],[Total]]*$M$12</f>
        <v>584.42999999999995</v>
      </c>
    </row>
    <row r="444" spans="3:13" x14ac:dyDescent="0.25">
      <c r="C444" t="str">
        <f>IF(COUNTA($E$14:E444)=COUNTA($E$14:E443),"","COD - "&amp;COUNTA($E$14:E444))</f>
        <v>COD - 431</v>
      </c>
      <c r="E444" s="1">
        <v>45312</v>
      </c>
      <c r="F444" t="s">
        <v>14</v>
      </c>
      <c r="G444" t="s">
        <v>29</v>
      </c>
      <c r="H444" t="s">
        <v>19</v>
      </c>
      <c r="I444" s="3">
        <v>4589</v>
      </c>
      <c r="J444" s="4">
        <v>11</v>
      </c>
      <c r="K444" s="3" cm="1">
        <f t="array" ref="K444">SUM(TB_INGRESOSYEGRESOS[[#This Row],[Costo]:[Unidades]]*$K$12)</f>
        <v>965.99999999999989</v>
      </c>
      <c r="L444" s="3">
        <f t="shared" si="6"/>
        <v>5566</v>
      </c>
      <c r="M444" s="21">
        <f>TB_INGRESOSYEGRESOS[[#This Row],[Total]]*$M$12</f>
        <v>1669.8</v>
      </c>
    </row>
    <row r="445" spans="3:13" x14ac:dyDescent="0.25">
      <c r="C445" t="str">
        <f>IF(COUNTA($E$14:E445)=COUNTA($E$14:E444),"","COD - "&amp;COUNTA($E$14:E445))</f>
        <v>COD - 432</v>
      </c>
      <c r="E445" s="1">
        <v>45311</v>
      </c>
      <c r="F445" t="s">
        <v>14</v>
      </c>
      <c r="G445" t="s">
        <v>29</v>
      </c>
      <c r="H445" t="s">
        <v>21</v>
      </c>
      <c r="I445" s="3">
        <v>1776</v>
      </c>
      <c r="J445" s="4">
        <v>45</v>
      </c>
      <c r="K445" s="3" cm="1">
        <f t="array" ref="K445">SUM(TB_INGRESOSYEGRESOS[[#This Row],[Costo]:[Unidades]]*$K$12)</f>
        <v>382.40999999999997</v>
      </c>
      <c r="L445" s="3">
        <f t="shared" si="6"/>
        <v>2203.41</v>
      </c>
      <c r="M445" s="21">
        <f>TB_INGRESOSYEGRESOS[[#This Row],[Total]]*$M$12</f>
        <v>661.02299999999991</v>
      </c>
    </row>
    <row r="446" spans="3:13" x14ac:dyDescent="0.25">
      <c r="C446" t="str">
        <f>IF(COUNTA($E$14:E446)=COUNTA($E$14:E445),"","COD - "&amp;COUNTA($E$14:E446))</f>
        <v>COD - 433</v>
      </c>
      <c r="E446" s="1">
        <v>45311</v>
      </c>
      <c r="F446" t="s">
        <v>14</v>
      </c>
      <c r="G446" t="s">
        <v>29</v>
      </c>
      <c r="H446" t="s">
        <v>20</v>
      </c>
      <c r="I446" s="3">
        <v>6578</v>
      </c>
      <c r="J446" s="4">
        <v>28</v>
      </c>
      <c r="K446" s="3" cm="1">
        <f t="array" ref="K446">SUM(TB_INGRESOSYEGRESOS[[#This Row],[Costo]:[Unidades]]*$K$12)</f>
        <v>1387.26</v>
      </c>
      <c r="L446" s="3">
        <f t="shared" si="6"/>
        <v>7993.26</v>
      </c>
      <c r="M446" s="21">
        <f>TB_INGRESOSYEGRESOS[[#This Row],[Total]]*$M$12</f>
        <v>2397.9780000000001</v>
      </c>
    </row>
    <row r="447" spans="3:13" x14ac:dyDescent="0.25">
      <c r="C447" t="str">
        <f>IF(COUNTA($E$14:E447)=COUNTA($E$14:E446),"","COD - "&amp;COUNTA($E$14:E447))</f>
        <v>COD - 434</v>
      </c>
      <c r="E447" s="1">
        <v>45310</v>
      </c>
      <c r="F447" t="s">
        <v>14</v>
      </c>
      <c r="G447" t="s">
        <v>29</v>
      </c>
      <c r="H447" t="s">
        <v>19</v>
      </c>
      <c r="I447" s="3">
        <v>4239</v>
      </c>
      <c r="J447" s="4">
        <v>35</v>
      </c>
      <c r="K447" s="3" cm="1">
        <f t="array" ref="K447">SUM(TB_INGRESOSYEGRESOS[[#This Row],[Costo]:[Unidades]]*$K$12)</f>
        <v>897.54</v>
      </c>
      <c r="L447" s="3">
        <f t="shared" si="6"/>
        <v>5171.54</v>
      </c>
      <c r="M447" s="21">
        <f>TB_INGRESOSYEGRESOS[[#This Row],[Total]]*$M$12</f>
        <v>1551.462</v>
      </c>
    </row>
    <row r="448" spans="3:13" x14ac:dyDescent="0.25">
      <c r="C448" t="str">
        <f>IF(COUNTA($E$14:E448)=COUNTA($E$14:E447),"","COD - "&amp;COUNTA($E$14:E448))</f>
        <v>COD - 435</v>
      </c>
      <c r="E448" s="1">
        <v>45310</v>
      </c>
      <c r="F448" t="s">
        <v>14</v>
      </c>
      <c r="G448" t="s">
        <v>29</v>
      </c>
      <c r="H448" t="s">
        <v>19</v>
      </c>
      <c r="I448" s="3">
        <v>487</v>
      </c>
      <c r="J448" s="4">
        <v>22</v>
      </c>
      <c r="K448" s="3" cm="1">
        <f t="array" ref="K448">SUM(TB_INGRESOSYEGRESOS[[#This Row],[Costo]:[Unidades]]*$K$12)</f>
        <v>106.89</v>
      </c>
      <c r="L448" s="3">
        <f t="shared" si="6"/>
        <v>615.89</v>
      </c>
      <c r="M448" s="21">
        <f>TB_INGRESOSYEGRESOS[[#This Row],[Total]]*$M$12</f>
        <v>184.767</v>
      </c>
    </row>
    <row r="449" spans="3:13" x14ac:dyDescent="0.25">
      <c r="C449" t="str">
        <f>IF(COUNTA($E$14:E449)=COUNTA($E$14:E448),"","COD - "&amp;COUNTA($E$14:E449))</f>
        <v>COD - 436</v>
      </c>
      <c r="E449" s="1">
        <v>45310</v>
      </c>
      <c r="F449" t="s">
        <v>14</v>
      </c>
      <c r="G449" t="s">
        <v>29</v>
      </c>
      <c r="H449" t="s">
        <v>20</v>
      </c>
      <c r="I449" s="3">
        <v>9169</v>
      </c>
      <c r="J449" s="4">
        <v>26</v>
      </c>
      <c r="K449" s="3" cm="1">
        <f t="array" ref="K449">SUM(TB_INGRESOSYEGRESOS[[#This Row],[Costo]:[Unidades]]*$K$12)</f>
        <v>1930.95</v>
      </c>
      <c r="L449" s="3">
        <f t="shared" si="6"/>
        <v>11125.95</v>
      </c>
      <c r="M449" s="21">
        <f>TB_INGRESOSYEGRESOS[[#This Row],[Total]]*$M$12</f>
        <v>3337.7850000000003</v>
      </c>
    </row>
    <row r="450" spans="3:13" x14ac:dyDescent="0.25">
      <c r="C450" t="str">
        <f>IF(COUNTA($E$14:E450)=COUNTA($E$14:E449),"","COD - "&amp;COUNTA($E$14:E450))</f>
        <v>COD - 437</v>
      </c>
      <c r="E450" s="1">
        <v>45310</v>
      </c>
      <c r="F450" t="s">
        <v>14</v>
      </c>
      <c r="G450" t="s">
        <v>29</v>
      </c>
      <c r="H450" t="s">
        <v>20</v>
      </c>
      <c r="I450" s="3">
        <v>2535</v>
      </c>
      <c r="J450" s="4">
        <v>24</v>
      </c>
      <c r="K450" s="3" cm="1">
        <f t="array" ref="K450">SUM(TB_INGRESOSYEGRESOS[[#This Row],[Costo]:[Unidades]]*$K$12)</f>
        <v>537.39</v>
      </c>
      <c r="L450" s="3">
        <f t="shared" si="6"/>
        <v>3096.39</v>
      </c>
      <c r="M450" s="21">
        <f>TB_INGRESOSYEGRESOS[[#This Row],[Total]]*$M$12</f>
        <v>928.91699999999992</v>
      </c>
    </row>
    <row r="451" spans="3:13" x14ac:dyDescent="0.25">
      <c r="C451" t="str">
        <f>IF(COUNTA($E$14:E451)=COUNTA($E$14:E450),"","COD - "&amp;COUNTA($E$14:E451))</f>
        <v>COD - 438</v>
      </c>
      <c r="E451" s="1">
        <v>45310</v>
      </c>
      <c r="F451" t="s">
        <v>14</v>
      </c>
      <c r="G451" t="s">
        <v>29</v>
      </c>
      <c r="H451" t="s">
        <v>20</v>
      </c>
      <c r="I451" s="3">
        <v>7778</v>
      </c>
      <c r="J451" s="4">
        <v>7</v>
      </c>
      <c r="K451" s="3" cm="1">
        <f t="array" ref="K451">SUM(TB_INGRESOSYEGRESOS[[#This Row],[Costo]:[Unidades]]*$K$12)</f>
        <v>1634.85</v>
      </c>
      <c r="L451" s="3">
        <f t="shared" si="6"/>
        <v>9419.85</v>
      </c>
      <c r="M451" s="21">
        <f>TB_INGRESOSYEGRESOS[[#This Row],[Total]]*$M$12</f>
        <v>2825.9549999999999</v>
      </c>
    </row>
    <row r="452" spans="3:13" x14ac:dyDescent="0.25">
      <c r="C452" t="str">
        <f>IF(COUNTA($E$14:E452)=COUNTA($E$14:E451),"","COD - "&amp;COUNTA($E$14:E452))</f>
        <v>COD - 439</v>
      </c>
      <c r="E452" s="1">
        <v>45309</v>
      </c>
      <c r="F452" t="s">
        <v>14</v>
      </c>
      <c r="G452" t="s">
        <v>29</v>
      </c>
      <c r="H452" t="s">
        <v>20</v>
      </c>
      <c r="I452" s="3">
        <v>8844</v>
      </c>
      <c r="J452" s="4">
        <v>31</v>
      </c>
      <c r="K452" s="3" cm="1">
        <f t="array" ref="K452">SUM(TB_INGRESOSYEGRESOS[[#This Row],[Costo]:[Unidades]]*$K$12)</f>
        <v>1863.75</v>
      </c>
      <c r="L452" s="3">
        <f t="shared" si="6"/>
        <v>10738.75</v>
      </c>
      <c r="M452" s="21">
        <f>TB_INGRESOSYEGRESOS[[#This Row],[Total]]*$M$12</f>
        <v>3221.625</v>
      </c>
    </row>
    <row r="453" spans="3:13" x14ac:dyDescent="0.25">
      <c r="C453" t="str">
        <f>IF(COUNTA($E$14:E453)=COUNTA($E$14:E452),"","COD - "&amp;COUNTA($E$14:E453))</f>
        <v>COD - 440</v>
      </c>
      <c r="E453" s="1">
        <v>45309</v>
      </c>
      <c r="F453" t="s">
        <v>14</v>
      </c>
      <c r="G453" t="s">
        <v>29</v>
      </c>
      <c r="H453" t="s">
        <v>21</v>
      </c>
      <c r="I453" s="3">
        <v>6460</v>
      </c>
      <c r="J453" s="4">
        <v>46</v>
      </c>
      <c r="K453" s="3" cm="1">
        <f t="array" ref="K453">SUM(TB_INGRESOSYEGRESOS[[#This Row],[Costo]:[Unidades]]*$K$12)</f>
        <v>1366.26</v>
      </c>
      <c r="L453" s="3">
        <f t="shared" si="6"/>
        <v>7872.26</v>
      </c>
      <c r="M453" s="21">
        <f>TB_INGRESOSYEGRESOS[[#This Row],[Total]]*$M$12</f>
        <v>2361.6779999999999</v>
      </c>
    </row>
    <row r="454" spans="3:13" x14ac:dyDescent="0.25">
      <c r="C454" t="str">
        <f>IF(COUNTA($E$14:E454)=COUNTA($E$14:E453),"","COD - "&amp;COUNTA($E$14:E454))</f>
        <v>COD - 441</v>
      </c>
      <c r="E454" s="1">
        <v>45309</v>
      </c>
      <c r="F454" t="s">
        <v>14</v>
      </c>
      <c r="G454" t="s">
        <v>29</v>
      </c>
      <c r="H454" t="s">
        <v>19</v>
      </c>
      <c r="I454" s="3">
        <v>9356</v>
      </c>
      <c r="J454" s="4">
        <v>25</v>
      </c>
      <c r="K454" s="3" cm="1">
        <f t="array" ref="K454">SUM(TB_INGRESOSYEGRESOS[[#This Row],[Costo]:[Unidades]]*$K$12)</f>
        <v>1970.01</v>
      </c>
      <c r="L454" s="3">
        <f t="shared" si="6"/>
        <v>11351.01</v>
      </c>
      <c r="M454" s="21">
        <f>TB_INGRESOSYEGRESOS[[#This Row],[Total]]*$M$12</f>
        <v>3405.3029999999999</v>
      </c>
    </row>
    <row r="455" spans="3:13" x14ac:dyDescent="0.25">
      <c r="C455" t="str">
        <f>IF(COUNTA($E$14:E455)=COUNTA($E$14:E454),"","COD - "&amp;COUNTA($E$14:E455))</f>
        <v>COD - 442</v>
      </c>
      <c r="E455" s="1">
        <v>45309</v>
      </c>
      <c r="F455" t="s">
        <v>14</v>
      </c>
      <c r="G455" t="s">
        <v>29</v>
      </c>
      <c r="H455" t="s">
        <v>21</v>
      </c>
      <c r="I455" s="3">
        <v>6699</v>
      </c>
      <c r="J455" s="4">
        <v>49</v>
      </c>
      <c r="K455" s="3" cm="1">
        <f t="array" ref="K455">SUM(TB_INGRESOSYEGRESOS[[#This Row],[Costo]:[Unidades]]*$K$12)</f>
        <v>1417.08</v>
      </c>
      <c r="L455" s="3">
        <f t="shared" si="6"/>
        <v>8165.08</v>
      </c>
      <c r="M455" s="21">
        <f>TB_INGRESOSYEGRESOS[[#This Row],[Total]]*$M$12</f>
        <v>2449.5239999999999</v>
      </c>
    </row>
    <row r="456" spans="3:13" x14ac:dyDescent="0.25">
      <c r="C456" t="str">
        <f>IF(COUNTA($E$14:E456)=COUNTA($E$14:E455),"","COD - "&amp;COUNTA($E$14:E456))</f>
        <v>COD - 443</v>
      </c>
      <c r="E456" s="1">
        <v>45308</v>
      </c>
      <c r="F456" t="s">
        <v>13</v>
      </c>
      <c r="G456" t="s">
        <v>29</v>
      </c>
      <c r="H456" t="s">
        <v>20</v>
      </c>
      <c r="I456" s="3">
        <v>7761</v>
      </c>
      <c r="J456" s="4">
        <v>48</v>
      </c>
      <c r="K456" s="3" cm="1">
        <f t="array" ref="K456">SUM(TB_INGRESOSYEGRESOS[[#This Row],[Costo]:[Unidades]]*$K$12)</f>
        <v>1639.8899999999999</v>
      </c>
      <c r="L456" s="3">
        <f t="shared" si="6"/>
        <v>9448.89</v>
      </c>
      <c r="M456" s="21">
        <f>TB_INGRESOSYEGRESOS[[#This Row],[Total]]*$M$12</f>
        <v>2834.6669999999999</v>
      </c>
    </row>
    <row r="457" spans="3:13" x14ac:dyDescent="0.25">
      <c r="C457" t="str">
        <f>IF(COUNTA($E$14:E457)=COUNTA($E$14:E456),"","COD - "&amp;COUNTA($E$14:E457))</f>
        <v>COD - 444</v>
      </c>
      <c r="E457" s="1">
        <v>45308</v>
      </c>
      <c r="F457" t="s">
        <v>31</v>
      </c>
      <c r="G457" t="s">
        <v>28</v>
      </c>
      <c r="H457" t="s">
        <v>20</v>
      </c>
      <c r="I457" s="3">
        <v>8813</v>
      </c>
      <c r="J457" s="4">
        <v>14</v>
      </c>
      <c r="K457" s="3" cm="1">
        <f t="array" ref="K457">SUM(TB_INGRESOSYEGRESOS[[#This Row],[Costo]:[Unidades]]*$K$12)</f>
        <v>1853.67</v>
      </c>
      <c r="L457" s="3">
        <f t="shared" si="6"/>
        <v>10680.67</v>
      </c>
      <c r="M457" s="21">
        <f>TB_INGRESOSYEGRESOS[[#This Row],[Total]]*$M$12</f>
        <v>3204.201</v>
      </c>
    </row>
    <row r="458" spans="3:13" x14ac:dyDescent="0.25">
      <c r="C458" t="str">
        <f>IF(COUNTA($E$14:E458)=COUNTA($E$14:E457),"","COD - "&amp;COUNTA($E$14:E458))</f>
        <v>COD - 445</v>
      </c>
      <c r="E458" s="1">
        <v>45307</v>
      </c>
      <c r="F458" t="s">
        <v>16</v>
      </c>
      <c r="G458" t="s">
        <v>29</v>
      </c>
      <c r="H458" t="s">
        <v>19</v>
      </c>
      <c r="I458" s="3">
        <v>5379</v>
      </c>
      <c r="J458" s="4">
        <v>18</v>
      </c>
      <c r="K458" s="3" cm="1">
        <f t="array" ref="K458">SUM(TB_INGRESOSYEGRESOS[[#This Row],[Costo]:[Unidades]]*$K$12)</f>
        <v>1133.3699999999999</v>
      </c>
      <c r="L458" s="3">
        <f t="shared" si="6"/>
        <v>6530.37</v>
      </c>
      <c r="M458" s="21">
        <f>TB_INGRESOSYEGRESOS[[#This Row],[Total]]*$M$12</f>
        <v>1959.1109999999999</v>
      </c>
    </row>
    <row r="459" spans="3:13" x14ac:dyDescent="0.25">
      <c r="C459" t="str">
        <f>IF(COUNTA($E$14:E459)=COUNTA($E$14:E458),"","COD - "&amp;COUNTA($E$14:E459))</f>
        <v>COD - 446</v>
      </c>
      <c r="E459" s="1">
        <v>45307</v>
      </c>
      <c r="F459" t="s">
        <v>31</v>
      </c>
      <c r="G459" t="s">
        <v>28</v>
      </c>
      <c r="H459" t="s">
        <v>20</v>
      </c>
      <c r="I459" s="3">
        <v>6667</v>
      </c>
      <c r="J459" s="4">
        <v>35</v>
      </c>
      <c r="K459" s="3" cm="1">
        <f t="array" ref="K459">SUM(TB_INGRESOSYEGRESOS[[#This Row],[Costo]:[Unidades]]*$K$12)</f>
        <v>1407.4199999999998</v>
      </c>
      <c r="L459" s="3">
        <f t="shared" si="6"/>
        <v>8109.42</v>
      </c>
      <c r="M459" s="21">
        <f>TB_INGRESOSYEGRESOS[[#This Row],[Total]]*$M$12</f>
        <v>2432.826</v>
      </c>
    </row>
    <row r="460" spans="3:13" x14ac:dyDescent="0.25">
      <c r="C460" t="str">
        <f>IF(COUNTA($E$14:E460)=COUNTA($E$14:E459),"","COD - "&amp;COUNTA($E$14:E460))</f>
        <v>COD - 447</v>
      </c>
      <c r="E460" s="1">
        <v>45306</v>
      </c>
      <c r="F460" t="s">
        <v>16</v>
      </c>
      <c r="G460" t="s">
        <v>29</v>
      </c>
      <c r="H460" t="s">
        <v>20</v>
      </c>
      <c r="I460" s="3">
        <v>8350</v>
      </c>
      <c r="J460" s="4">
        <v>34</v>
      </c>
      <c r="K460" s="3" cm="1">
        <f t="array" ref="K460">SUM(TB_INGRESOSYEGRESOS[[#This Row],[Costo]:[Unidades]]*$K$12)</f>
        <v>1760.64</v>
      </c>
      <c r="L460" s="3">
        <f t="shared" si="6"/>
        <v>10144.64</v>
      </c>
      <c r="M460" s="21">
        <f>TB_INGRESOSYEGRESOS[[#This Row],[Total]]*$M$12</f>
        <v>3043.3919999999998</v>
      </c>
    </row>
    <row r="461" spans="3:13" x14ac:dyDescent="0.25">
      <c r="C461" t="str">
        <f>IF(COUNTA($E$14:E461)=COUNTA($E$14:E460),"","COD - "&amp;COUNTA($E$14:E461))</f>
        <v>COD - 448</v>
      </c>
      <c r="E461" s="1">
        <v>45306</v>
      </c>
      <c r="F461" t="s">
        <v>13</v>
      </c>
      <c r="G461" t="s">
        <v>29</v>
      </c>
      <c r="H461" t="s">
        <v>20</v>
      </c>
      <c r="I461" s="3">
        <v>7392</v>
      </c>
      <c r="J461" s="4">
        <v>31</v>
      </c>
      <c r="K461" s="3" cm="1">
        <f t="array" ref="K461">SUM(TB_INGRESOSYEGRESOS[[#This Row],[Costo]:[Unidades]]*$K$12)</f>
        <v>1558.83</v>
      </c>
      <c r="L461" s="3">
        <f t="shared" si="6"/>
        <v>8981.83</v>
      </c>
      <c r="M461" s="21">
        <f>TB_INGRESOSYEGRESOS[[#This Row],[Total]]*$M$12</f>
        <v>2694.549</v>
      </c>
    </row>
    <row r="462" spans="3:13" x14ac:dyDescent="0.25">
      <c r="C462" t="str">
        <f>IF(COUNTA($E$14:E462)=COUNTA($E$14:E461),"","COD - "&amp;COUNTA($E$14:E462))</f>
        <v>COD - 449</v>
      </c>
      <c r="E462" s="1">
        <v>45305</v>
      </c>
      <c r="F462" t="s">
        <v>13</v>
      </c>
      <c r="G462" t="s">
        <v>29</v>
      </c>
      <c r="H462" t="s">
        <v>20</v>
      </c>
      <c r="I462" s="3">
        <v>480</v>
      </c>
      <c r="J462" s="4">
        <v>44</v>
      </c>
      <c r="K462" s="3" cm="1">
        <f t="array" ref="K462">SUM(TB_INGRESOSYEGRESOS[[#This Row],[Costo]:[Unidades]]*$K$12)</f>
        <v>110.03999999999999</v>
      </c>
      <c r="L462" s="3">
        <f t="shared" ref="L462:L525" si="7">IF(SUM(I462:K462)=0,"",SUM(I462:K462))</f>
        <v>634.04</v>
      </c>
      <c r="M462" s="21">
        <f>TB_INGRESOSYEGRESOS[[#This Row],[Total]]*$M$12</f>
        <v>190.21199999999999</v>
      </c>
    </row>
    <row r="463" spans="3:13" x14ac:dyDescent="0.25">
      <c r="C463" t="str">
        <f>IF(COUNTA($E$14:E463)=COUNTA($E$14:E462),"","COD - "&amp;COUNTA($E$14:E463))</f>
        <v>COD - 450</v>
      </c>
      <c r="E463" s="1">
        <v>45304</v>
      </c>
      <c r="F463" t="s">
        <v>35</v>
      </c>
      <c r="G463" t="s">
        <v>28</v>
      </c>
      <c r="H463" t="s">
        <v>21</v>
      </c>
      <c r="I463" s="3">
        <v>4835</v>
      </c>
      <c r="J463" s="4">
        <v>41</v>
      </c>
      <c r="K463" s="3" cm="1">
        <f t="array" ref="K463">SUM(TB_INGRESOSYEGRESOS[[#This Row],[Costo]:[Unidades]]*$K$12)</f>
        <v>1023.9599999999999</v>
      </c>
      <c r="L463" s="3">
        <f t="shared" si="7"/>
        <v>5899.96</v>
      </c>
      <c r="M463" s="21">
        <f>TB_INGRESOSYEGRESOS[[#This Row],[Total]]*$M$12</f>
        <v>1769.9880000000001</v>
      </c>
    </row>
    <row r="464" spans="3:13" x14ac:dyDescent="0.25">
      <c r="C464" t="str">
        <f>IF(COUNTA($E$14:E464)=COUNTA($E$14:E463),"","COD - "&amp;COUNTA($E$14:E464))</f>
        <v>COD - 451</v>
      </c>
      <c r="E464" s="1">
        <v>45304</v>
      </c>
      <c r="F464" t="s">
        <v>13</v>
      </c>
      <c r="G464" t="s">
        <v>29</v>
      </c>
      <c r="H464" t="s">
        <v>21</v>
      </c>
      <c r="I464" s="3">
        <v>7557</v>
      </c>
      <c r="J464" s="4">
        <v>14</v>
      </c>
      <c r="K464" s="3" cm="1">
        <f t="array" ref="K464">SUM(TB_INGRESOSYEGRESOS[[#This Row],[Costo]:[Unidades]]*$K$12)</f>
        <v>1589.91</v>
      </c>
      <c r="L464" s="3">
        <f t="shared" si="7"/>
        <v>9160.91</v>
      </c>
      <c r="M464" s="21">
        <f>TB_INGRESOSYEGRESOS[[#This Row],[Total]]*$M$12</f>
        <v>2748.2729999999997</v>
      </c>
    </row>
    <row r="465" spans="3:13" x14ac:dyDescent="0.25">
      <c r="C465" t="str">
        <f>IF(COUNTA($E$14:E465)=COUNTA($E$14:E464),"","COD - "&amp;COUNTA($E$14:E465))</f>
        <v>COD - 452</v>
      </c>
      <c r="E465" s="1">
        <v>45304</v>
      </c>
      <c r="F465" t="s">
        <v>14</v>
      </c>
      <c r="G465" t="s">
        <v>29</v>
      </c>
      <c r="H465" t="s">
        <v>21</v>
      </c>
      <c r="I465" s="3">
        <v>8943</v>
      </c>
      <c r="J465" s="4">
        <v>8</v>
      </c>
      <c r="K465" s="3" cm="1">
        <f t="array" ref="K465">SUM(TB_INGRESOSYEGRESOS[[#This Row],[Costo]:[Unidades]]*$K$12)</f>
        <v>1879.71</v>
      </c>
      <c r="L465" s="3">
        <f t="shared" si="7"/>
        <v>10830.71</v>
      </c>
      <c r="M465" s="21">
        <f>TB_INGRESOSYEGRESOS[[#This Row],[Total]]*$M$12</f>
        <v>3249.2129999999997</v>
      </c>
    </row>
    <row r="466" spans="3:13" x14ac:dyDescent="0.25">
      <c r="C466" t="str">
        <f>IF(COUNTA($E$14:E466)=COUNTA($E$14:E465),"","COD - "&amp;COUNTA($E$14:E466))</f>
        <v>COD - 453</v>
      </c>
      <c r="E466" s="1">
        <v>45303</v>
      </c>
      <c r="F466" t="s">
        <v>13</v>
      </c>
      <c r="G466" t="s">
        <v>29</v>
      </c>
      <c r="H466" t="s">
        <v>19</v>
      </c>
      <c r="I466" s="3">
        <v>264</v>
      </c>
      <c r="J466" s="4">
        <v>45</v>
      </c>
      <c r="K466" s="3" cm="1">
        <f t="array" ref="K466">SUM(TB_INGRESOSYEGRESOS[[#This Row],[Costo]:[Unidades]]*$K$12)</f>
        <v>64.89</v>
      </c>
      <c r="L466" s="3">
        <f t="shared" si="7"/>
        <v>373.89</v>
      </c>
      <c r="M466" s="21">
        <f>TB_INGRESOSYEGRESOS[[#This Row],[Total]]*$M$12</f>
        <v>112.16699999999999</v>
      </c>
    </row>
    <row r="467" spans="3:13" x14ac:dyDescent="0.25">
      <c r="C467" t="str">
        <f>IF(COUNTA($E$14:E467)=COUNTA($E$14:E466),"","COD - "&amp;COUNTA($E$14:E467))</f>
        <v>COD - 454</v>
      </c>
      <c r="E467" s="1">
        <v>45303</v>
      </c>
      <c r="F467" t="s">
        <v>32</v>
      </c>
      <c r="G467" t="s">
        <v>28</v>
      </c>
      <c r="H467" t="s">
        <v>20</v>
      </c>
      <c r="I467" s="3">
        <v>423</v>
      </c>
      <c r="J467" s="4">
        <v>29</v>
      </c>
      <c r="K467" s="3" cm="1">
        <f t="array" ref="K467">SUM(TB_INGRESOSYEGRESOS[[#This Row],[Costo]:[Unidades]]*$K$12)</f>
        <v>94.92</v>
      </c>
      <c r="L467" s="3">
        <f t="shared" si="7"/>
        <v>546.91999999999996</v>
      </c>
      <c r="M467" s="21">
        <f>TB_INGRESOSYEGRESOS[[#This Row],[Total]]*$M$12</f>
        <v>164.07599999999999</v>
      </c>
    </row>
    <row r="468" spans="3:13" x14ac:dyDescent="0.25">
      <c r="C468" t="str">
        <f>IF(COUNTA($E$14:E468)=COUNTA($E$14:E467),"","COD - "&amp;COUNTA($E$14:E468))</f>
        <v>COD - 455</v>
      </c>
      <c r="E468" s="1">
        <v>45302</v>
      </c>
      <c r="F468" t="s">
        <v>16</v>
      </c>
      <c r="G468" t="s">
        <v>29</v>
      </c>
      <c r="H468" t="s">
        <v>20</v>
      </c>
      <c r="I468" s="3">
        <v>3406</v>
      </c>
      <c r="J468" s="4">
        <v>38</v>
      </c>
      <c r="K468" s="3" cm="1">
        <f t="array" ref="K468">SUM(TB_INGRESOSYEGRESOS[[#This Row],[Costo]:[Unidades]]*$K$12)</f>
        <v>723.24</v>
      </c>
      <c r="L468" s="3">
        <f t="shared" si="7"/>
        <v>4167.24</v>
      </c>
      <c r="M468" s="21">
        <f>TB_INGRESOSYEGRESOS[[#This Row],[Total]]*$M$12</f>
        <v>1250.1719999999998</v>
      </c>
    </row>
    <row r="469" spans="3:13" x14ac:dyDescent="0.25">
      <c r="C469" t="str">
        <f>IF(COUNTA($E$14:E469)=COUNTA($E$14:E468),"","COD - "&amp;COUNTA($E$14:E469))</f>
        <v>COD - 456</v>
      </c>
      <c r="E469" s="1">
        <v>45302</v>
      </c>
      <c r="F469" t="s">
        <v>14</v>
      </c>
      <c r="G469" t="s">
        <v>29</v>
      </c>
      <c r="H469" t="s">
        <v>20</v>
      </c>
      <c r="I469" s="3">
        <v>5753</v>
      </c>
      <c r="J469" s="4">
        <v>3</v>
      </c>
      <c r="K469" s="3" cm="1">
        <f t="array" ref="K469">SUM(TB_INGRESOSYEGRESOS[[#This Row],[Costo]:[Unidades]]*$K$12)</f>
        <v>1208.76</v>
      </c>
      <c r="L469" s="3">
        <f t="shared" si="7"/>
        <v>6964.76</v>
      </c>
      <c r="M469" s="21">
        <f>TB_INGRESOSYEGRESOS[[#This Row],[Total]]*$M$12</f>
        <v>2089.4279999999999</v>
      </c>
    </row>
    <row r="470" spans="3:13" x14ac:dyDescent="0.25">
      <c r="C470" t="str">
        <f>IF(COUNTA($E$14:E470)=COUNTA($E$14:E469),"","COD - "&amp;COUNTA($E$14:E470))</f>
        <v>COD - 457</v>
      </c>
      <c r="E470" s="1">
        <v>45301</v>
      </c>
      <c r="F470" t="s">
        <v>13</v>
      </c>
      <c r="G470" t="s">
        <v>29</v>
      </c>
      <c r="H470" t="s">
        <v>19</v>
      </c>
      <c r="I470" s="3">
        <v>1410</v>
      </c>
      <c r="J470" s="4">
        <v>11</v>
      </c>
      <c r="K470" s="3" cm="1">
        <f t="array" ref="K470">SUM(TB_INGRESOSYEGRESOS[[#This Row],[Costo]:[Unidades]]*$K$12)</f>
        <v>298.40999999999997</v>
      </c>
      <c r="L470" s="3">
        <f t="shared" si="7"/>
        <v>1719.4099999999999</v>
      </c>
      <c r="M470" s="21">
        <f>TB_INGRESOSYEGRESOS[[#This Row],[Total]]*$M$12</f>
        <v>515.82299999999998</v>
      </c>
    </row>
    <row r="471" spans="3:13" x14ac:dyDescent="0.25">
      <c r="C471" t="str">
        <f>IF(COUNTA($E$14:E471)=COUNTA($E$14:E470),"","COD - "&amp;COUNTA($E$14:E471))</f>
        <v>COD - 458</v>
      </c>
      <c r="E471" s="1">
        <v>45301</v>
      </c>
      <c r="F471" t="s">
        <v>15</v>
      </c>
      <c r="G471" t="s">
        <v>29</v>
      </c>
      <c r="H471" t="s">
        <v>20</v>
      </c>
      <c r="I471" s="3">
        <v>9646</v>
      </c>
      <c r="J471" s="4">
        <v>47</v>
      </c>
      <c r="K471" s="3" cm="1">
        <f t="array" ref="K471">SUM(TB_INGRESOSYEGRESOS[[#This Row],[Costo]:[Unidades]]*$K$12)</f>
        <v>2035.5299999999997</v>
      </c>
      <c r="L471" s="3">
        <f t="shared" si="7"/>
        <v>11728.529999999999</v>
      </c>
      <c r="M471" s="21">
        <f>TB_INGRESOSYEGRESOS[[#This Row],[Total]]*$M$12</f>
        <v>3518.5589999999997</v>
      </c>
    </row>
    <row r="472" spans="3:13" x14ac:dyDescent="0.25">
      <c r="C472" t="str">
        <f>IF(COUNTA($E$14:E472)=COUNTA($E$14:E471),"","COD - "&amp;COUNTA($E$14:E472))</f>
        <v>COD - 459</v>
      </c>
      <c r="E472" s="1">
        <v>45300</v>
      </c>
      <c r="F472" t="s">
        <v>31</v>
      </c>
      <c r="G472" t="s">
        <v>28</v>
      </c>
      <c r="H472" t="s">
        <v>21</v>
      </c>
      <c r="I472" s="3">
        <v>3701</v>
      </c>
      <c r="J472" s="4">
        <v>49</v>
      </c>
      <c r="K472" s="3" cm="1">
        <f t="array" ref="K472">SUM(TB_INGRESOSYEGRESOS[[#This Row],[Costo]:[Unidades]]*$K$12)</f>
        <v>787.49999999999989</v>
      </c>
      <c r="L472" s="3">
        <f t="shared" si="7"/>
        <v>4537.5</v>
      </c>
      <c r="M472" s="21">
        <f>TB_INGRESOSYEGRESOS[[#This Row],[Total]]*$M$12</f>
        <v>1361.25</v>
      </c>
    </row>
    <row r="473" spans="3:13" x14ac:dyDescent="0.25">
      <c r="C473" t="str">
        <f>IF(COUNTA($E$14:E473)=COUNTA($E$14:E472),"","COD - "&amp;COUNTA($E$14:E473))</f>
        <v>COD - 460</v>
      </c>
      <c r="E473" s="1">
        <v>45300</v>
      </c>
      <c r="F473" t="s">
        <v>31</v>
      </c>
      <c r="G473" t="s">
        <v>28</v>
      </c>
      <c r="H473" t="s">
        <v>20</v>
      </c>
      <c r="I473" s="3">
        <v>1747</v>
      </c>
      <c r="J473" s="4">
        <v>25</v>
      </c>
      <c r="K473" s="3" cm="1">
        <f t="array" ref="K473">SUM(TB_INGRESOSYEGRESOS[[#This Row],[Costo]:[Unidades]]*$K$12)</f>
        <v>372.12</v>
      </c>
      <c r="L473" s="3">
        <f t="shared" si="7"/>
        <v>2144.12</v>
      </c>
      <c r="M473" s="21">
        <f>TB_INGRESOSYEGRESOS[[#This Row],[Total]]*$M$12</f>
        <v>643.23599999999999</v>
      </c>
    </row>
    <row r="474" spans="3:13" x14ac:dyDescent="0.25">
      <c r="C474" t="str">
        <f>IF(COUNTA($E$14:E474)=COUNTA($E$14:E473),"","COD - "&amp;COUNTA($E$14:E474))</f>
        <v>COD - 461</v>
      </c>
      <c r="E474" s="1">
        <v>45299</v>
      </c>
      <c r="F474" t="s">
        <v>16</v>
      </c>
      <c r="G474" t="s">
        <v>29</v>
      </c>
      <c r="H474" t="s">
        <v>20</v>
      </c>
      <c r="I474" s="3">
        <v>1630</v>
      </c>
      <c r="J474" s="4">
        <v>22</v>
      </c>
      <c r="K474" s="3" cm="1">
        <f t="array" ref="K474">SUM(TB_INGRESOSYEGRESOS[[#This Row],[Costo]:[Unidades]]*$K$12)</f>
        <v>346.92</v>
      </c>
      <c r="L474" s="3">
        <f t="shared" si="7"/>
        <v>1998.92</v>
      </c>
      <c r="M474" s="21">
        <f>TB_INGRESOSYEGRESOS[[#This Row],[Total]]*$M$12</f>
        <v>599.67600000000004</v>
      </c>
    </row>
    <row r="475" spans="3:13" x14ac:dyDescent="0.25">
      <c r="C475" t="str">
        <f>IF(COUNTA($E$14:E475)=COUNTA($E$14:E474),"","COD - "&amp;COUNTA($E$14:E475))</f>
        <v>COD - 462</v>
      </c>
      <c r="E475" s="1">
        <v>45299</v>
      </c>
      <c r="F475" t="s">
        <v>13</v>
      </c>
      <c r="G475" t="s">
        <v>29</v>
      </c>
      <c r="H475" t="s">
        <v>20</v>
      </c>
      <c r="I475" s="3">
        <v>8683</v>
      </c>
      <c r="J475" s="4">
        <v>28</v>
      </c>
      <c r="K475" s="3" cm="1">
        <f t="array" ref="K475">SUM(TB_INGRESOSYEGRESOS[[#This Row],[Costo]:[Unidades]]*$K$12)</f>
        <v>1829.31</v>
      </c>
      <c r="L475" s="3">
        <f t="shared" si="7"/>
        <v>10540.31</v>
      </c>
      <c r="M475" s="21">
        <f>TB_INGRESOSYEGRESOS[[#This Row],[Total]]*$M$12</f>
        <v>3162.0929999999998</v>
      </c>
    </row>
    <row r="476" spans="3:13" x14ac:dyDescent="0.25">
      <c r="C476" t="str">
        <f>IF(COUNTA($E$14:E476)=COUNTA($E$14:E475),"","COD - "&amp;COUNTA($E$14:E476))</f>
        <v>COD - 463</v>
      </c>
      <c r="E476" s="1">
        <v>45299</v>
      </c>
      <c r="F476" t="s">
        <v>34</v>
      </c>
      <c r="G476" t="s">
        <v>28</v>
      </c>
      <c r="H476" t="s">
        <v>20</v>
      </c>
      <c r="I476" s="3">
        <v>2800</v>
      </c>
      <c r="J476" s="4">
        <v>11</v>
      </c>
      <c r="K476" s="3" cm="1">
        <f t="array" ref="K476">SUM(TB_INGRESOSYEGRESOS[[#This Row],[Costo]:[Unidades]]*$K$12)</f>
        <v>590.30999999999995</v>
      </c>
      <c r="L476" s="3">
        <f t="shared" si="7"/>
        <v>3401.31</v>
      </c>
      <c r="M476" s="21">
        <f>TB_INGRESOSYEGRESOS[[#This Row],[Total]]*$M$12</f>
        <v>1020.3929999999999</v>
      </c>
    </row>
    <row r="477" spans="3:13" x14ac:dyDescent="0.25">
      <c r="C477" t="str">
        <f>IF(COUNTA($E$14:E477)=COUNTA($E$14:E476),"","COD - "&amp;COUNTA($E$14:E477))</f>
        <v>COD - 464</v>
      </c>
      <c r="E477" s="1">
        <v>45299</v>
      </c>
      <c r="F477" t="s">
        <v>15</v>
      </c>
      <c r="G477" t="s">
        <v>29</v>
      </c>
      <c r="H477" t="s">
        <v>19</v>
      </c>
      <c r="I477" s="3">
        <v>9356</v>
      </c>
      <c r="J477" s="4">
        <v>8</v>
      </c>
      <c r="K477" s="3" cm="1">
        <f t="array" ref="K477">SUM(TB_INGRESOSYEGRESOS[[#This Row],[Costo]:[Unidades]]*$K$12)</f>
        <v>1966.44</v>
      </c>
      <c r="L477" s="3">
        <f t="shared" si="7"/>
        <v>11330.44</v>
      </c>
      <c r="M477" s="21">
        <f>TB_INGRESOSYEGRESOS[[#This Row],[Total]]*$M$12</f>
        <v>3399.1320000000001</v>
      </c>
    </row>
    <row r="478" spans="3:13" x14ac:dyDescent="0.25">
      <c r="C478" t="str">
        <f>IF(COUNTA($E$14:E478)=COUNTA($E$14:E477),"","COD - "&amp;COUNTA($E$14:E478))</f>
        <v>COD - 465</v>
      </c>
      <c r="E478" s="1">
        <v>45298</v>
      </c>
      <c r="F478" t="s">
        <v>16</v>
      </c>
      <c r="G478" t="s">
        <v>29</v>
      </c>
      <c r="H478" t="s">
        <v>21</v>
      </c>
      <c r="I478" s="3">
        <v>169</v>
      </c>
      <c r="J478" s="4">
        <v>5</v>
      </c>
      <c r="K478" s="3" cm="1">
        <f t="array" ref="K478">SUM(TB_INGRESOSYEGRESOS[[#This Row],[Costo]:[Unidades]]*$K$12)</f>
        <v>36.54</v>
      </c>
      <c r="L478" s="3">
        <f t="shared" si="7"/>
        <v>210.54</v>
      </c>
      <c r="M478" s="21">
        <f>TB_INGRESOSYEGRESOS[[#This Row],[Total]]*$M$12</f>
        <v>63.161999999999992</v>
      </c>
    </row>
    <row r="479" spans="3:13" x14ac:dyDescent="0.25">
      <c r="C479" t="str">
        <f>IF(COUNTA($E$14:E479)=COUNTA($E$14:E478),"","COD - "&amp;COUNTA($E$14:E479))</f>
        <v>COD - 466</v>
      </c>
      <c r="E479" s="1">
        <v>45297</v>
      </c>
      <c r="F479" t="s">
        <v>13</v>
      </c>
      <c r="G479" t="s">
        <v>29</v>
      </c>
      <c r="H479" t="s">
        <v>19</v>
      </c>
      <c r="I479" s="3">
        <v>278</v>
      </c>
      <c r="J479" s="4">
        <v>22</v>
      </c>
      <c r="K479" s="3" cm="1">
        <f t="array" ref="K479">SUM(TB_INGRESOSYEGRESOS[[#This Row],[Costo]:[Unidades]]*$K$12)</f>
        <v>62.999999999999993</v>
      </c>
      <c r="L479" s="3">
        <f t="shared" si="7"/>
        <v>363</v>
      </c>
      <c r="M479" s="21">
        <f>TB_INGRESOSYEGRESOS[[#This Row],[Total]]*$M$12</f>
        <v>108.89999999999999</v>
      </c>
    </row>
    <row r="480" spans="3:13" x14ac:dyDescent="0.25">
      <c r="C480" t="str">
        <f>IF(COUNTA($E$14:E480)=COUNTA($E$14:E479),"","COD - "&amp;COUNTA($E$14:E480))</f>
        <v>COD - 467</v>
      </c>
      <c r="E480" s="1">
        <v>45297</v>
      </c>
      <c r="F480" t="s">
        <v>31</v>
      </c>
      <c r="G480" t="s">
        <v>28</v>
      </c>
      <c r="H480" t="s">
        <v>21</v>
      </c>
      <c r="I480" s="3">
        <v>6563</v>
      </c>
      <c r="J480" s="4">
        <v>35</v>
      </c>
      <c r="K480" s="3" cm="1">
        <f t="array" ref="K480">SUM(TB_INGRESOSYEGRESOS[[#This Row],[Costo]:[Unidades]]*$K$12)</f>
        <v>1385.58</v>
      </c>
      <c r="L480" s="3">
        <f t="shared" si="7"/>
        <v>7983.58</v>
      </c>
      <c r="M480" s="21">
        <f>TB_INGRESOSYEGRESOS[[#This Row],[Total]]*$M$12</f>
        <v>2395.0740000000001</v>
      </c>
    </row>
    <row r="481" spans="3:13" x14ac:dyDescent="0.25">
      <c r="C481" t="str">
        <f>IF(COUNTA($E$14:E481)=COUNTA($E$14:E480),"","COD - "&amp;COUNTA($E$14:E481))</f>
        <v>COD - 468</v>
      </c>
      <c r="E481" s="1">
        <v>45297</v>
      </c>
      <c r="F481" t="s">
        <v>34</v>
      </c>
      <c r="G481" t="s">
        <v>28</v>
      </c>
      <c r="H481" t="s">
        <v>21</v>
      </c>
      <c r="I481" s="3">
        <v>6867</v>
      </c>
      <c r="J481" s="4">
        <v>3</v>
      </c>
      <c r="K481" s="3" cm="1">
        <f t="array" ref="K481">SUM(TB_INGRESOSYEGRESOS[[#This Row],[Costo]:[Unidades]]*$K$12)</f>
        <v>1442.7</v>
      </c>
      <c r="L481" s="3">
        <f t="shared" si="7"/>
        <v>8312.7000000000007</v>
      </c>
      <c r="M481" s="21">
        <f>TB_INGRESOSYEGRESOS[[#This Row],[Total]]*$M$12</f>
        <v>2493.81</v>
      </c>
    </row>
    <row r="482" spans="3:13" x14ac:dyDescent="0.25">
      <c r="C482" t="str">
        <f>IF(COUNTA($E$14:E482)=COUNTA($E$14:E481),"","COD - "&amp;COUNTA($E$14:E482))</f>
        <v>COD - 469</v>
      </c>
      <c r="E482" s="1">
        <v>45297</v>
      </c>
      <c r="F482" t="s">
        <v>31</v>
      </c>
      <c r="G482" t="s">
        <v>28</v>
      </c>
      <c r="H482" t="s">
        <v>21</v>
      </c>
      <c r="I482" s="3">
        <v>2470</v>
      </c>
      <c r="J482" s="4">
        <v>37</v>
      </c>
      <c r="K482" s="3" cm="1">
        <f t="array" ref="K482">SUM(TB_INGRESOSYEGRESOS[[#This Row],[Costo]:[Unidades]]*$K$12)</f>
        <v>526.46999999999991</v>
      </c>
      <c r="L482" s="3">
        <f t="shared" si="7"/>
        <v>3033.47</v>
      </c>
      <c r="M482" s="21">
        <f>TB_INGRESOSYEGRESOS[[#This Row],[Total]]*$M$12</f>
        <v>910.04099999999994</v>
      </c>
    </row>
    <row r="483" spans="3:13" x14ac:dyDescent="0.25">
      <c r="C483" t="str">
        <f>IF(COUNTA($E$14:E483)=COUNTA($E$14:E482),"","COD - "&amp;COUNTA($E$14:E483))</f>
        <v>COD - 470</v>
      </c>
      <c r="E483" s="1">
        <v>45296</v>
      </c>
      <c r="F483" t="s">
        <v>14</v>
      </c>
      <c r="G483" t="s">
        <v>29</v>
      </c>
      <c r="H483" t="s">
        <v>20</v>
      </c>
      <c r="I483" s="3">
        <v>9339</v>
      </c>
      <c r="J483" s="4">
        <v>23</v>
      </c>
      <c r="K483" s="3" cm="1">
        <f t="array" ref="K483">SUM(TB_INGRESOSYEGRESOS[[#This Row],[Costo]:[Unidades]]*$K$12)</f>
        <v>1966.0199999999998</v>
      </c>
      <c r="L483" s="3">
        <f t="shared" si="7"/>
        <v>11328.02</v>
      </c>
      <c r="M483" s="21">
        <f>TB_INGRESOSYEGRESOS[[#This Row],[Total]]*$M$12</f>
        <v>3398.4059999999999</v>
      </c>
    </row>
    <row r="484" spans="3:13" x14ac:dyDescent="0.25">
      <c r="C484" t="str">
        <f>IF(COUNTA($E$14:E484)=COUNTA($E$14:E483),"","COD - "&amp;COUNTA($E$14:E484))</f>
        <v>COD - 471</v>
      </c>
      <c r="E484" s="1">
        <v>45296</v>
      </c>
      <c r="F484" t="s">
        <v>14</v>
      </c>
      <c r="G484" t="s">
        <v>29</v>
      </c>
      <c r="H484" t="s">
        <v>20</v>
      </c>
      <c r="I484" s="3">
        <v>2493</v>
      </c>
      <c r="J484" s="4">
        <v>8</v>
      </c>
      <c r="K484" s="3" cm="1">
        <f t="array" ref="K484">SUM(TB_INGRESOSYEGRESOS[[#This Row],[Costo]:[Unidades]]*$K$12)</f>
        <v>525.20999999999992</v>
      </c>
      <c r="L484" s="3">
        <f t="shared" si="7"/>
        <v>3026.21</v>
      </c>
      <c r="M484" s="21">
        <f>TB_INGRESOSYEGRESOS[[#This Row],[Total]]*$M$12</f>
        <v>907.86299999999994</v>
      </c>
    </row>
    <row r="485" spans="3:13" x14ac:dyDescent="0.25">
      <c r="C485" t="str">
        <f>IF(COUNTA($E$14:E485)=COUNTA($E$14:E484),"","COD - "&amp;COUNTA($E$14:E485))</f>
        <v>COD - 472</v>
      </c>
      <c r="E485" s="1">
        <v>45295</v>
      </c>
      <c r="F485" t="s">
        <v>32</v>
      </c>
      <c r="G485" t="s">
        <v>28</v>
      </c>
      <c r="H485" t="s">
        <v>20</v>
      </c>
      <c r="I485" s="3">
        <v>5412</v>
      </c>
      <c r="J485" s="4">
        <v>42</v>
      </c>
      <c r="K485" s="3" cm="1">
        <f t="array" ref="K485">SUM(TB_INGRESOSYEGRESOS[[#This Row],[Costo]:[Unidades]]*$K$12)</f>
        <v>1145.3399999999999</v>
      </c>
      <c r="L485" s="3">
        <f t="shared" si="7"/>
        <v>6599.34</v>
      </c>
      <c r="M485" s="21">
        <f>TB_INGRESOSYEGRESOS[[#This Row],[Total]]*$M$12</f>
        <v>1979.8019999999999</v>
      </c>
    </row>
    <row r="486" spans="3:13" x14ac:dyDescent="0.25">
      <c r="C486" t="str">
        <f>IF(COUNTA($E$14:E486)=COUNTA($E$14:E485),"","COD - "&amp;COUNTA($E$14:E486))</f>
        <v>COD - 473</v>
      </c>
      <c r="E486" s="1">
        <v>45295</v>
      </c>
      <c r="F486" t="s">
        <v>13</v>
      </c>
      <c r="G486" t="s">
        <v>29</v>
      </c>
      <c r="H486" t="s">
        <v>21</v>
      </c>
      <c r="I486" s="3">
        <v>3883</v>
      </c>
      <c r="J486" s="4">
        <v>48</v>
      </c>
      <c r="K486" s="3" cm="1">
        <f t="array" ref="K486">SUM(TB_INGRESOSYEGRESOS[[#This Row],[Costo]:[Unidades]]*$K$12)</f>
        <v>825.51</v>
      </c>
      <c r="L486" s="3">
        <f t="shared" si="7"/>
        <v>4756.51</v>
      </c>
      <c r="M486" s="21">
        <f>TB_INGRESOSYEGRESOS[[#This Row],[Total]]*$M$12</f>
        <v>1426.953</v>
      </c>
    </row>
    <row r="487" spans="3:13" x14ac:dyDescent="0.25">
      <c r="C487" t="str">
        <f>IF(COUNTA($E$14:E487)=COUNTA($E$14:E486),"","COD - "&amp;COUNTA($E$14:E487))</f>
        <v>COD - 474</v>
      </c>
      <c r="E487" s="1">
        <v>45295</v>
      </c>
      <c r="F487" t="s">
        <v>15</v>
      </c>
      <c r="G487" t="s">
        <v>29</v>
      </c>
      <c r="H487" t="s">
        <v>20</v>
      </c>
      <c r="I487" s="3">
        <v>1323</v>
      </c>
      <c r="J487" s="4">
        <v>2</v>
      </c>
      <c r="K487" s="3" cm="1">
        <f t="array" ref="K487">SUM(TB_INGRESOSYEGRESOS[[#This Row],[Costo]:[Unidades]]*$K$12)</f>
        <v>278.25</v>
      </c>
      <c r="L487" s="3">
        <f t="shared" si="7"/>
        <v>1603.25</v>
      </c>
      <c r="M487" s="21">
        <f>TB_INGRESOSYEGRESOS[[#This Row],[Total]]*$M$12</f>
        <v>480.97499999999997</v>
      </c>
    </row>
    <row r="488" spans="3:13" x14ac:dyDescent="0.25">
      <c r="C488" t="str">
        <f>IF(COUNTA($E$14:E488)=COUNTA($E$14:E487),"","COD - "&amp;COUNTA($E$14:E488))</f>
        <v>COD - 475</v>
      </c>
      <c r="E488" s="1">
        <v>45295</v>
      </c>
      <c r="F488" t="s">
        <v>34</v>
      </c>
      <c r="G488" t="s">
        <v>28</v>
      </c>
      <c r="H488" t="s">
        <v>21</v>
      </c>
      <c r="I488" s="3">
        <v>2043</v>
      </c>
      <c r="J488" s="4">
        <v>49</v>
      </c>
      <c r="K488" s="3" cm="1">
        <f t="array" ref="K488">SUM(TB_INGRESOSYEGRESOS[[#This Row],[Costo]:[Unidades]]*$K$12)</f>
        <v>439.32</v>
      </c>
      <c r="L488" s="3">
        <f t="shared" si="7"/>
        <v>2531.3200000000002</v>
      </c>
      <c r="M488" s="21">
        <f>TB_INGRESOSYEGRESOS[[#This Row],[Total]]*$M$12</f>
        <v>759.39600000000007</v>
      </c>
    </row>
    <row r="489" spans="3:13" x14ac:dyDescent="0.25">
      <c r="C489" t="str">
        <f>IF(COUNTA($E$14:E489)=COUNTA($E$14:E488),"","COD - "&amp;COUNTA($E$14:E489))</f>
        <v>COD - 476</v>
      </c>
      <c r="E489" s="1">
        <v>45295</v>
      </c>
      <c r="F489" t="s">
        <v>14</v>
      </c>
      <c r="G489" t="s">
        <v>29</v>
      </c>
      <c r="H489" t="s">
        <v>21</v>
      </c>
      <c r="I489" s="3">
        <v>9729</v>
      </c>
      <c r="J489" s="4">
        <v>1</v>
      </c>
      <c r="K489" s="3" cm="1">
        <f t="array" ref="K489">SUM(TB_INGRESOSYEGRESOS[[#This Row],[Costo]:[Unidades]]*$K$12)</f>
        <v>2043.3</v>
      </c>
      <c r="L489" s="3">
        <f t="shared" si="7"/>
        <v>11773.3</v>
      </c>
      <c r="M489" s="21">
        <f>TB_INGRESOSYEGRESOS[[#This Row],[Total]]*$M$12</f>
        <v>3531.99</v>
      </c>
    </row>
    <row r="490" spans="3:13" x14ac:dyDescent="0.25">
      <c r="C490" t="str">
        <f>IF(COUNTA($E$14:E490)=COUNTA($E$14:E489),"","COD - "&amp;COUNTA($E$14:E490))</f>
        <v>COD - 477</v>
      </c>
      <c r="E490" s="1">
        <v>45294</v>
      </c>
      <c r="F490" t="s">
        <v>15</v>
      </c>
      <c r="G490" t="s">
        <v>29</v>
      </c>
      <c r="H490" t="s">
        <v>21</v>
      </c>
      <c r="I490" s="3">
        <v>8723</v>
      </c>
      <c r="J490" s="4">
        <v>16</v>
      </c>
      <c r="K490" s="3" cm="1">
        <f t="array" ref="K490">SUM(TB_INGRESOSYEGRESOS[[#This Row],[Costo]:[Unidades]]*$K$12)</f>
        <v>1835.1899999999998</v>
      </c>
      <c r="L490" s="3">
        <f t="shared" si="7"/>
        <v>10574.19</v>
      </c>
      <c r="M490" s="21">
        <f>TB_INGRESOSYEGRESOS[[#This Row],[Total]]*$M$12</f>
        <v>3172.2570000000001</v>
      </c>
    </row>
    <row r="491" spans="3:13" x14ac:dyDescent="0.25">
      <c r="C491" t="str">
        <f>IF(COUNTA($E$14:E491)=COUNTA($E$14:E490),"","COD - "&amp;COUNTA($E$14:E491))</f>
        <v>COD - 478</v>
      </c>
      <c r="E491" s="1">
        <v>45294</v>
      </c>
      <c r="F491" t="s">
        <v>31</v>
      </c>
      <c r="G491" t="s">
        <v>28</v>
      </c>
      <c r="H491" t="s">
        <v>20</v>
      </c>
      <c r="I491" s="3">
        <v>8804</v>
      </c>
      <c r="J491" s="4">
        <v>21</v>
      </c>
      <c r="K491" s="3" cm="1">
        <f t="array" ref="K491">SUM(TB_INGRESOSYEGRESOS[[#This Row],[Costo]:[Unidades]]*$K$12)</f>
        <v>1853.25</v>
      </c>
      <c r="L491" s="3">
        <f t="shared" si="7"/>
        <v>10678.25</v>
      </c>
      <c r="M491" s="21">
        <f>TB_INGRESOSYEGRESOS[[#This Row],[Total]]*$M$12</f>
        <v>3203.4749999999999</v>
      </c>
    </row>
    <row r="492" spans="3:13" x14ac:dyDescent="0.25">
      <c r="C492" t="str">
        <f>IF(COUNTA($E$14:E492)=COUNTA($E$14:E491),"","COD - "&amp;COUNTA($E$14:E492))</f>
        <v>COD - 479</v>
      </c>
      <c r="E492" s="1">
        <v>45293</v>
      </c>
      <c r="F492" t="s">
        <v>31</v>
      </c>
      <c r="G492" t="s">
        <v>28</v>
      </c>
      <c r="H492" t="s">
        <v>20</v>
      </c>
      <c r="I492" s="3">
        <v>6464</v>
      </c>
      <c r="J492" s="4">
        <v>42</v>
      </c>
      <c r="K492" s="3" cm="1">
        <f t="array" ref="K492">SUM(TB_INGRESOSYEGRESOS[[#This Row],[Costo]:[Unidades]]*$K$12)</f>
        <v>1366.26</v>
      </c>
      <c r="L492" s="3">
        <f t="shared" si="7"/>
        <v>7872.26</v>
      </c>
      <c r="M492" s="21">
        <f>TB_INGRESOSYEGRESOS[[#This Row],[Total]]*$M$12</f>
        <v>2361.6779999999999</v>
      </c>
    </row>
    <row r="493" spans="3:13" x14ac:dyDescent="0.25">
      <c r="C493" t="str">
        <f>IF(COUNTA($E$14:E493)=COUNTA($E$14:E492),"","COD - "&amp;COUNTA($E$14:E493))</f>
        <v>COD - 480</v>
      </c>
      <c r="E493" s="1">
        <v>45293</v>
      </c>
      <c r="F493" t="s">
        <v>31</v>
      </c>
      <c r="G493" t="s">
        <v>28</v>
      </c>
      <c r="H493" t="s">
        <v>20</v>
      </c>
      <c r="I493" s="3">
        <v>1474</v>
      </c>
      <c r="J493" s="4">
        <v>15</v>
      </c>
      <c r="K493" s="3" cm="1">
        <f t="array" ref="K493">SUM(TB_INGRESOSYEGRESOS[[#This Row],[Costo]:[Unidades]]*$K$12)</f>
        <v>312.68999999999994</v>
      </c>
      <c r="L493" s="3">
        <f t="shared" si="7"/>
        <v>1801.69</v>
      </c>
      <c r="M493" s="21">
        <f>TB_INGRESOSYEGRESOS[[#This Row],[Total]]*$M$12</f>
        <v>540.50699999999995</v>
      </c>
    </row>
    <row r="494" spans="3:13" x14ac:dyDescent="0.25">
      <c r="C494" t="str">
        <f>IF(COUNTA($E$14:E494)=COUNTA($E$14:E493),"","COD - "&amp;COUNTA($E$14:E494))</f>
        <v>COD - 481</v>
      </c>
      <c r="E494" s="1">
        <v>45292</v>
      </c>
      <c r="F494" t="s">
        <v>34</v>
      </c>
      <c r="G494" t="s">
        <v>28</v>
      </c>
      <c r="H494" t="s">
        <v>20</v>
      </c>
      <c r="I494" s="3">
        <v>4349</v>
      </c>
      <c r="J494" s="4">
        <v>12</v>
      </c>
      <c r="K494" s="3" cm="1">
        <f t="array" ref="K494">SUM(TB_INGRESOSYEGRESOS[[#This Row],[Costo]:[Unidades]]*$K$12)</f>
        <v>915.81</v>
      </c>
      <c r="L494" s="3">
        <f t="shared" si="7"/>
        <v>5276.8099999999995</v>
      </c>
      <c r="M494" s="21">
        <f>TB_INGRESOSYEGRESOS[[#This Row],[Total]]*$M$12</f>
        <v>1583.0429999999999</v>
      </c>
    </row>
    <row r="495" spans="3:13" x14ac:dyDescent="0.25">
      <c r="C495" t="str">
        <f>IF(COUNTA($E$14:E495)=COUNTA($E$14:E494),"","COD - "&amp;COUNTA($E$14:E495))</f>
        <v>COD - 482</v>
      </c>
      <c r="E495" s="1">
        <v>45292</v>
      </c>
      <c r="F495" t="s">
        <v>31</v>
      </c>
      <c r="G495" t="s">
        <v>28</v>
      </c>
      <c r="H495" t="s">
        <v>21</v>
      </c>
      <c r="I495" s="3">
        <v>4679</v>
      </c>
      <c r="J495" s="4">
        <v>19</v>
      </c>
      <c r="K495" s="3" cm="1">
        <f t="array" ref="K495">SUM(TB_INGRESOSYEGRESOS[[#This Row],[Costo]:[Unidades]]*$K$12)</f>
        <v>986.57999999999993</v>
      </c>
      <c r="L495" s="3">
        <f t="shared" si="7"/>
        <v>5684.58</v>
      </c>
      <c r="M495" s="21">
        <f>TB_INGRESOSYEGRESOS[[#This Row],[Total]]*$M$12</f>
        <v>1705.374</v>
      </c>
    </row>
    <row r="496" spans="3:13" x14ac:dyDescent="0.25">
      <c r="C496" t="str">
        <f>IF(COUNTA($E$14:E496)=COUNTA($E$14:E495),"","COD - "&amp;COUNTA($E$14:E496))</f>
        <v>COD - 483</v>
      </c>
      <c r="E496" s="1">
        <v>45291</v>
      </c>
      <c r="F496" t="s">
        <v>33</v>
      </c>
      <c r="G496" t="s">
        <v>28</v>
      </c>
      <c r="H496" t="s">
        <v>20</v>
      </c>
      <c r="I496" s="3">
        <v>6318</v>
      </c>
      <c r="J496" s="4">
        <v>30</v>
      </c>
      <c r="K496" s="3" cm="1">
        <f t="array" ref="K496">SUM(TB_INGRESOSYEGRESOS[[#This Row],[Costo]:[Unidades]]*$K$12)</f>
        <v>1333.08</v>
      </c>
      <c r="L496" s="3">
        <f t="shared" si="7"/>
        <v>7681.08</v>
      </c>
      <c r="M496" s="21">
        <f>TB_INGRESOSYEGRESOS[[#This Row],[Total]]*$M$12</f>
        <v>2304.3240000000001</v>
      </c>
    </row>
    <row r="497" spans="3:13" x14ac:dyDescent="0.25">
      <c r="C497" t="str">
        <f>IF(COUNTA($E$14:E497)=COUNTA($E$14:E496),"","COD - "&amp;COUNTA($E$14:E497))</f>
        <v>COD - 484</v>
      </c>
      <c r="E497" s="1">
        <v>45291</v>
      </c>
      <c r="F497" t="s">
        <v>13</v>
      </c>
      <c r="G497" t="s">
        <v>29</v>
      </c>
      <c r="H497" t="s">
        <v>20</v>
      </c>
      <c r="I497" s="3">
        <v>5770</v>
      </c>
      <c r="J497" s="4">
        <v>6</v>
      </c>
      <c r="K497" s="3" cm="1">
        <f t="array" ref="K497">SUM(TB_INGRESOSYEGRESOS[[#This Row],[Costo]:[Unidades]]*$K$12)</f>
        <v>1212.96</v>
      </c>
      <c r="L497" s="3">
        <f t="shared" si="7"/>
        <v>6988.96</v>
      </c>
      <c r="M497" s="21">
        <f>TB_INGRESOSYEGRESOS[[#This Row],[Total]]*$M$12</f>
        <v>2096.6880000000001</v>
      </c>
    </row>
    <row r="498" spans="3:13" x14ac:dyDescent="0.25">
      <c r="C498" t="str">
        <f>IF(COUNTA($E$14:E498)=COUNTA($E$14:E497),"","COD - "&amp;COUNTA($E$14:E498))</f>
        <v>COD - 485</v>
      </c>
      <c r="E498" s="1">
        <v>45290</v>
      </c>
      <c r="F498" t="s">
        <v>34</v>
      </c>
      <c r="G498" t="s">
        <v>28</v>
      </c>
      <c r="H498" t="s">
        <v>20</v>
      </c>
      <c r="I498" s="3">
        <v>1996</v>
      </c>
      <c r="J498" s="4">
        <v>27</v>
      </c>
      <c r="K498" s="3" cm="1">
        <f t="array" ref="K498">SUM(TB_INGRESOSYEGRESOS[[#This Row],[Costo]:[Unidades]]*$K$12)</f>
        <v>424.83</v>
      </c>
      <c r="L498" s="3">
        <f t="shared" si="7"/>
        <v>2447.83</v>
      </c>
      <c r="M498" s="21">
        <f>TB_INGRESOSYEGRESOS[[#This Row],[Total]]*$M$12</f>
        <v>734.34899999999993</v>
      </c>
    </row>
    <row r="499" spans="3:13" x14ac:dyDescent="0.25">
      <c r="C499" t="str">
        <f>IF(COUNTA($E$14:E499)=COUNTA($E$14:E498),"","COD - "&amp;COUNTA($E$14:E499))</f>
        <v>COD - 486</v>
      </c>
      <c r="E499" s="1">
        <v>45289</v>
      </c>
      <c r="F499" t="s">
        <v>31</v>
      </c>
      <c r="G499" t="s">
        <v>28</v>
      </c>
      <c r="H499" t="s">
        <v>20</v>
      </c>
      <c r="I499" s="3">
        <v>413</v>
      </c>
      <c r="J499" s="4">
        <v>41</v>
      </c>
      <c r="K499" s="3" cm="1">
        <f t="array" ref="K499">SUM(TB_INGRESOSYEGRESOS[[#This Row],[Costo]:[Unidades]]*$K$12)</f>
        <v>95.339999999999989</v>
      </c>
      <c r="L499" s="3">
        <f t="shared" si="7"/>
        <v>549.34</v>
      </c>
      <c r="M499" s="21">
        <f>TB_INGRESOSYEGRESOS[[#This Row],[Total]]*$M$12</f>
        <v>164.80199999999999</v>
      </c>
    </row>
    <row r="500" spans="3:13" x14ac:dyDescent="0.25">
      <c r="C500" t="str">
        <f>IF(COUNTA($E$14:E500)=COUNTA($E$14:E499),"","COD - "&amp;COUNTA($E$14:E500))</f>
        <v>COD - 487</v>
      </c>
      <c r="E500" s="1">
        <v>45289</v>
      </c>
      <c r="F500" t="s">
        <v>13</v>
      </c>
      <c r="G500" t="s">
        <v>29</v>
      </c>
      <c r="H500" t="s">
        <v>20</v>
      </c>
      <c r="I500" s="3">
        <v>1193</v>
      </c>
      <c r="J500" s="4">
        <v>4</v>
      </c>
      <c r="K500" s="3" cm="1">
        <f t="array" ref="K500">SUM(TB_INGRESOSYEGRESOS[[#This Row],[Costo]:[Unidades]]*$K$12)</f>
        <v>251.37</v>
      </c>
      <c r="L500" s="3">
        <f t="shared" si="7"/>
        <v>1448.37</v>
      </c>
      <c r="M500" s="21">
        <f>TB_INGRESOSYEGRESOS[[#This Row],[Total]]*$M$12</f>
        <v>434.51099999999997</v>
      </c>
    </row>
    <row r="501" spans="3:13" x14ac:dyDescent="0.25">
      <c r="C501" t="str">
        <f>IF(COUNTA($E$14:E501)=COUNTA($E$14:E500),"","COD - "&amp;COUNTA($E$14:E501))</f>
        <v>COD - 488</v>
      </c>
      <c r="E501" s="1">
        <v>45289</v>
      </c>
      <c r="F501" t="s">
        <v>13</v>
      </c>
      <c r="G501" t="s">
        <v>29</v>
      </c>
      <c r="H501" t="s">
        <v>20</v>
      </c>
      <c r="I501" s="3">
        <v>2715</v>
      </c>
      <c r="J501" s="4">
        <v>30</v>
      </c>
      <c r="K501" s="3" cm="1">
        <f t="array" ref="K501">SUM(TB_INGRESOSYEGRESOS[[#This Row],[Costo]:[Unidades]]*$K$12)</f>
        <v>576.44999999999993</v>
      </c>
      <c r="L501" s="3">
        <f t="shared" si="7"/>
        <v>3321.45</v>
      </c>
      <c r="M501" s="21">
        <f>TB_INGRESOSYEGRESOS[[#This Row],[Total]]*$M$12</f>
        <v>996.43499999999995</v>
      </c>
    </row>
    <row r="502" spans="3:13" x14ac:dyDescent="0.25">
      <c r="C502" t="str">
        <f>IF(COUNTA($E$14:E502)=COUNTA($E$14:E501),"","COD - "&amp;COUNTA($E$14:E502))</f>
        <v>COD - 489</v>
      </c>
      <c r="E502" s="1">
        <v>45289</v>
      </c>
      <c r="F502" t="s">
        <v>32</v>
      </c>
      <c r="G502" t="s">
        <v>28</v>
      </c>
      <c r="H502" t="s">
        <v>21</v>
      </c>
      <c r="I502" s="3">
        <v>6889</v>
      </c>
      <c r="J502" s="4">
        <v>34</v>
      </c>
      <c r="K502" s="3" cm="1">
        <f t="array" ref="K502">SUM(TB_INGRESOSYEGRESOS[[#This Row],[Costo]:[Unidades]]*$K$12)</f>
        <v>1453.8300000000002</v>
      </c>
      <c r="L502" s="3">
        <f t="shared" si="7"/>
        <v>8376.83</v>
      </c>
      <c r="M502" s="21">
        <f>TB_INGRESOSYEGRESOS[[#This Row],[Total]]*$M$12</f>
        <v>2513.049</v>
      </c>
    </row>
    <row r="503" spans="3:13" x14ac:dyDescent="0.25">
      <c r="C503" t="str">
        <f>IF(COUNTA($E$14:E503)=COUNTA($E$14:E502),"","COD - "&amp;COUNTA($E$14:E503))</f>
        <v>COD - 490</v>
      </c>
      <c r="E503" s="1">
        <v>45289</v>
      </c>
      <c r="F503" t="s">
        <v>33</v>
      </c>
      <c r="G503" t="s">
        <v>28</v>
      </c>
      <c r="H503" t="s">
        <v>19</v>
      </c>
      <c r="I503" s="3">
        <v>4828</v>
      </c>
      <c r="J503" s="4">
        <v>50</v>
      </c>
      <c r="K503" s="3" cm="1">
        <f t="array" ref="K503">SUM(TB_INGRESOSYEGRESOS[[#This Row],[Costo]:[Unidades]]*$K$12)</f>
        <v>1024.3800000000001</v>
      </c>
      <c r="L503" s="3">
        <f t="shared" si="7"/>
        <v>5902.38</v>
      </c>
      <c r="M503" s="21">
        <f>TB_INGRESOSYEGRESOS[[#This Row],[Total]]*$M$12</f>
        <v>1770.7139999999999</v>
      </c>
    </row>
    <row r="504" spans="3:13" x14ac:dyDescent="0.25">
      <c r="C504" t="str">
        <f>IF(COUNTA($E$14:E504)=COUNTA($E$14:E503),"","COD - "&amp;COUNTA($E$14:E504))</f>
        <v>COD - 491</v>
      </c>
      <c r="E504" s="1">
        <v>45289</v>
      </c>
      <c r="F504" t="s">
        <v>32</v>
      </c>
      <c r="G504" t="s">
        <v>28</v>
      </c>
      <c r="H504" t="s">
        <v>20</v>
      </c>
      <c r="I504" s="3">
        <v>1628</v>
      </c>
      <c r="J504" s="4">
        <v>16</v>
      </c>
      <c r="K504" s="3" cm="1">
        <f t="array" ref="K504">SUM(TB_INGRESOSYEGRESOS[[#This Row],[Costo]:[Unidades]]*$K$12)</f>
        <v>345.24</v>
      </c>
      <c r="L504" s="3">
        <f t="shared" si="7"/>
        <v>1989.24</v>
      </c>
      <c r="M504" s="21">
        <f>TB_INGRESOSYEGRESOS[[#This Row],[Total]]*$M$12</f>
        <v>596.77199999999993</v>
      </c>
    </row>
    <row r="505" spans="3:13" x14ac:dyDescent="0.25">
      <c r="C505" t="str">
        <f>IF(COUNTA($E$14:E505)=COUNTA($E$14:E504),"","COD - "&amp;COUNTA($E$14:E505))</f>
        <v>COD - 492</v>
      </c>
      <c r="E505" s="1">
        <v>45289</v>
      </c>
      <c r="F505" t="s">
        <v>33</v>
      </c>
      <c r="G505" t="s">
        <v>28</v>
      </c>
      <c r="H505" t="s">
        <v>21</v>
      </c>
      <c r="I505" s="3">
        <v>6597</v>
      </c>
      <c r="J505" s="4">
        <v>31</v>
      </c>
      <c r="K505" s="3" cm="1">
        <f t="array" ref="K505">SUM(TB_INGRESOSYEGRESOS[[#This Row],[Costo]:[Unidades]]*$K$12)</f>
        <v>1391.8799999999999</v>
      </c>
      <c r="L505" s="3">
        <f t="shared" si="7"/>
        <v>8019.88</v>
      </c>
      <c r="M505" s="21">
        <f>TB_INGRESOSYEGRESOS[[#This Row],[Total]]*$M$12</f>
        <v>2405.9639999999999</v>
      </c>
    </row>
    <row r="506" spans="3:13" x14ac:dyDescent="0.25">
      <c r="C506" t="str">
        <f>IF(COUNTA($E$14:E506)=COUNTA($E$14:E505),"","COD - "&amp;COUNTA($E$14:E506))</f>
        <v>COD - 493</v>
      </c>
      <c r="E506" s="1">
        <v>45288</v>
      </c>
      <c r="F506" t="s">
        <v>32</v>
      </c>
      <c r="G506" t="s">
        <v>28</v>
      </c>
      <c r="H506" t="s">
        <v>20</v>
      </c>
      <c r="I506" s="3">
        <v>8587</v>
      </c>
      <c r="J506" s="4">
        <v>31</v>
      </c>
      <c r="K506" s="3" cm="1">
        <f t="array" ref="K506">SUM(TB_INGRESOSYEGRESOS[[#This Row],[Costo]:[Unidades]]*$K$12)</f>
        <v>1809.78</v>
      </c>
      <c r="L506" s="3">
        <f t="shared" si="7"/>
        <v>10427.780000000001</v>
      </c>
      <c r="M506" s="21">
        <f>TB_INGRESOSYEGRESOS[[#This Row],[Total]]*$M$12</f>
        <v>3128.3340000000003</v>
      </c>
    </row>
    <row r="507" spans="3:13" x14ac:dyDescent="0.25">
      <c r="C507" t="str">
        <f>IF(COUNTA($E$14:E507)=COUNTA($E$14:E506),"","COD - "&amp;COUNTA($E$14:E507))</f>
        <v>COD - 494</v>
      </c>
      <c r="E507" s="1">
        <v>45288</v>
      </c>
      <c r="F507" t="s">
        <v>33</v>
      </c>
      <c r="G507" t="s">
        <v>28</v>
      </c>
      <c r="H507" t="s">
        <v>20</v>
      </c>
      <c r="I507" s="3">
        <v>1740</v>
      </c>
      <c r="J507" s="4">
        <v>26</v>
      </c>
      <c r="K507" s="3" cm="1">
        <f t="array" ref="K507">SUM(TB_INGRESOSYEGRESOS[[#This Row],[Costo]:[Unidades]]*$K$12)</f>
        <v>370.85999999999996</v>
      </c>
      <c r="L507" s="3">
        <f t="shared" si="7"/>
        <v>2136.86</v>
      </c>
      <c r="M507" s="21">
        <f>TB_INGRESOSYEGRESOS[[#This Row],[Total]]*$M$12</f>
        <v>641.05799999999999</v>
      </c>
    </row>
    <row r="508" spans="3:13" x14ac:dyDescent="0.25">
      <c r="C508" t="str">
        <f>IF(COUNTA($E$14:E508)=COUNTA($E$14:E507),"","COD - "&amp;COUNTA($E$14:E508))</f>
        <v>COD - 495</v>
      </c>
      <c r="E508" s="1">
        <v>45288</v>
      </c>
      <c r="F508" t="s">
        <v>31</v>
      </c>
      <c r="G508" t="s">
        <v>28</v>
      </c>
      <c r="H508" t="s">
        <v>21</v>
      </c>
      <c r="I508" s="3">
        <v>5600</v>
      </c>
      <c r="J508" s="4">
        <v>5</v>
      </c>
      <c r="K508" s="3" cm="1">
        <f t="array" ref="K508">SUM(TB_INGRESOSYEGRESOS[[#This Row],[Costo]:[Unidades]]*$K$12)</f>
        <v>1177.05</v>
      </c>
      <c r="L508" s="3">
        <f t="shared" si="7"/>
        <v>6782.05</v>
      </c>
      <c r="M508" s="21">
        <f>TB_INGRESOSYEGRESOS[[#This Row],[Total]]*$M$12</f>
        <v>2034.615</v>
      </c>
    </row>
    <row r="509" spans="3:13" x14ac:dyDescent="0.25">
      <c r="C509" t="str">
        <f>IF(COUNTA($E$14:E509)=COUNTA($E$14:E508),"","COD - "&amp;COUNTA($E$14:E509))</f>
        <v>COD - 496</v>
      </c>
      <c r="E509" s="1">
        <v>45288</v>
      </c>
      <c r="F509" t="s">
        <v>13</v>
      </c>
      <c r="G509" t="s">
        <v>29</v>
      </c>
      <c r="H509" t="s">
        <v>20</v>
      </c>
      <c r="I509" s="3">
        <v>6633</v>
      </c>
      <c r="J509" s="4">
        <v>35</v>
      </c>
      <c r="K509" s="3" cm="1">
        <f t="array" ref="K509">SUM(TB_INGRESOSYEGRESOS[[#This Row],[Costo]:[Unidades]]*$K$12)</f>
        <v>1400.2799999999997</v>
      </c>
      <c r="L509" s="3">
        <f t="shared" si="7"/>
        <v>8068.28</v>
      </c>
      <c r="M509" s="21">
        <f>TB_INGRESOSYEGRESOS[[#This Row],[Total]]*$M$12</f>
        <v>2420.4839999999999</v>
      </c>
    </row>
    <row r="510" spans="3:13" x14ac:dyDescent="0.25">
      <c r="C510" t="str">
        <f>IF(COUNTA($E$14:E510)=COUNTA($E$14:E509),"","COD - "&amp;COUNTA($E$14:E510))</f>
        <v>COD - 497</v>
      </c>
      <c r="E510" s="1">
        <v>45287</v>
      </c>
      <c r="F510" t="s">
        <v>32</v>
      </c>
      <c r="G510" t="s">
        <v>28</v>
      </c>
      <c r="H510" t="s">
        <v>20</v>
      </c>
      <c r="I510" s="3">
        <v>9484</v>
      </c>
      <c r="J510" s="4">
        <v>33</v>
      </c>
      <c r="K510" s="3" cm="1">
        <f t="array" ref="K510">SUM(TB_INGRESOSYEGRESOS[[#This Row],[Costo]:[Unidades]]*$K$12)</f>
        <v>1998.57</v>
      </c>
      <c r="L510" s="3">
        <f t="shared" si="7"/>
        <v>11515.57</v>
      </c>
      <c r="M510" s="21">
        <f>TB_INGRESOSYEGRESOS[[#This Row],[Total]]*$M$12</f>
        <v>3454.6709999999998</v>
      </c>
    </row>
    <row r="511" spans="3:13" x14ac:dyDescent="0.25">
      <c r="C511" t="str">
        <f>IF(COUNTA($E$14:E511)=COUNTA($E$14:E510),"","COD - "&amp;COUNTA($E$14:E511))</f>
        <v>COD - 498</v>
      </c>
      <c r="E511" s="1">
        <v>45287</v>
      </c>
      <c r="F511" t="s">
        <v>31</v>
      </c>
      <c r="G511" t="s">
        <v>28</v>
      </c>
      <c r="H511" t="s">
        <v>20</v>
      </c>
      <c r="I511" s="3">
        <v>6721</v>
      </c>
      <c r="J511" s="4">
        <v>43</v>
      </c>
      <c r="K511" s="3" cm="1">
        <f t="array" ref="K511">SUM(TB_INGRESOSYEGRESOS[[#This Row],[Costo]:[Unidades]]*$K$12)</f>
        <v>1420.4399999999998</v>
      </c>
      <c r="L511" s="3">
        <f t="shared" si="7"/>
        <v>8184.44</v>
      </c>
      <c r="M511" s="21">
        <f>TB_INGRESOSYEGRESOS[[#This Row],[Total]]*$M$12</f>
        <v>2455.3319999999999</v>
      </c>
    </row>
    <row r="512" spans="3:13" x14ac:dyDescent="0.25">
      <c r="C512" t="str">
        <f>IF(COUNTA($E$14:E512)=COUNTA($E$14:E511),"","COD - "&amp;COUNTA($E$14:E512))</f>
        <v>COD - 499</v>
      </c>
      <c r="E512" s="1">
        <v>45285</v>
      </c>
      <c r="F512" t="s">
        <v>15</v>
      </c>
      <c r="G512" t="s">
        <v>29</v>
      </c>
      <c r="H512" t="s">
        <v>19</v>
      </c>
      <c r="I512" s="3">
        <v>8316</v>
      </c>
      <c r="J512" s="4">
        <v>22</v>
      </c>
      <c r="K512" s="3" cm="1">
        <f t="array" ref="K512">SUM(TB_INGRESOSYEGRESOS[[#This Row],[Costo]:[Unidades]]*$K$12)</f>
        <v>1750.9799999999998</v>
      </c>
      <c r="L512" s="3">
        <f t="shared" si="7"/>
        <v>10088.98</v>
      </c>
      <c r="M512" s="21">
        <f>TB_INGRESOSYEGRESOS[[#This Row],[Total]]*$M$12</f>
        <v>3026.694</v>
      </c>
    </row>
    <row r="513" spans="3:13" x14ac:dyDescent="0.25">
      <c r="C513" t="str">
        <f>IF(COUNTA($E$14:E513)=COUNTA($E$14:E512),"","COD - "&amp;COUNTA($E$14:E513))</f>
        <v>COD - 500</v>
      </c>
      <c r="E513" s="1">
        <v>45285</v>
      </c>
      <c r="F513" t="s">
        <v>13</v>
      </c>
      <c r="G513" t="s">
        <v>29</v>
      </c>
      <c r="H513" t="s">
        <v>20</v>
      </c>
      <c r="I513" s="3">
        <v>6910</v>
      </c>
      <c r="J513" s="4">
        <v>40</v>
      </c>
      <c r="K513" s="3" cm="1">
        <f t="array" ref="K513">SUM(TB_INGRESOSYEGRESOS[[#This Row],[Costo]:[Unidades]]*$K$12)</f>
        <v>1459.5</v>
      </c>
      <c r="L513" s="3">
        <f t="shared" si="7"/>
        <v>8409.5</v>
      </c>
      <c r="M513" s="21">
        <f>TB_INGRESOSYEGRESOS[[#This Row],[Total]]*$M$12</f>
        <v>2522.85</v>
      </c>
    </row>
    <row r="514" spans="3:13" x14ac:dyDescent="0.25">
      <c r="C514" t="str">
        <f>IF(COUNTA($E$14:E514)=COUNTA($E$14:E513),"","COD - "&amp;COUNTA($E$14:E514))</f>
        <v>COD - 501</v>
      </c>
      <c r="E514" s="1">
        <v>45285</v>
      </c>
      <c r="F514" t="s">
        <v>14</v>
      </c>
      <c r="G514" t="s">
        <v>29</v>
      </c>
      <c r="H514" t="s">
        <v>20</v>
      </c>
      <c r="I514" s="3">
        <v>5315</v>
      </c>
      <c r="J514" s="4">
        <v>33</v>
      </c>
      <c r="K514" s="3" cm="1">
        <f t="array" ref="K514">SUM(TB_INGRESOSYEGRESOS[[#This Row],[Costo]:[Unidades]]*$K$12)</f>
        <v>1123.08</v>
      </c>
      <c r="L514" s="3">
        <f t="shared" si="7"/>
        <v>6471.08</v>
      </c>
      <c r="M514" s="21">
        <f>TB_INGRESOSYEGRESOS[[#This Row],[Total]]*$M$12</f>
        <v>1941.3239999999998</v>
      </c>
    </row>
    <row r="515" spans="3:13" x14ac:dyDescent="0.25">
      <c r="C515" t="str">
        <f>IF(COUNTA($E$14:E515)=COUNTA($E$14:E514),"","COD - "&amp;COUNTA($E$14:E515))</f>
        <v>COD - 502</v>
      </c>
      <c r="E515" s="1">
        <v>45285</v>
      </c>
      <c r="F515" t="s">
        <v>33</v>
      </c>
      <c r="G515" t="s">
        <v>28</v>
      </c>
      <c r="H515" t="s">
        <v>20</v>
      </c>
      <c r="I515" s="3">
        <v>8125</v>
      </c>
      <c r="J515" s="4">
        <v>12</v>
      </c>
      <c r="K515" s="3" cm="1">
        <f t="array" ref="K515">SUM(TB_INGRESOSYEGRESOS[[#This Row],[Costo]:[Unidades]]*$K$12)</f>
        <v>1708.77</v>
      </c>
      <c r="L515" s="3">
        <f t="shared" si="7"/>
        <v>9845.77</v>
      </c>
      <c r="M515" s="21">
        <f>TB_INGRESOSYEGRESOS[[#This Row],[Total]]*$M$12</f>
        <v>2953.7310000000002</v>
      </c>
    </row>
    <row r="516" spans="3:13" x14ac:dyDescent="0.25">
      <c r="C516" t="str">
        <f>IF(COUNTA($E$14:E516)=COUNTA($E$14:E515),"","COD - "&amp;COUNTA($E$14:E516))</f>
        <v>COD - 503</v>
      </c>
      <c r="E516" s="1">
        <v>45285</v>
      </c>
      <c r="F516" t="s">
        <v>32</v>
      </c>
      <c r="G516" t="s">
        <v>28</v>
      </c>
      <c r="H516" t="s">
        <v>19</v>
      </c>
      <c r="I516" s="3">
        <v>8079</v>
      </c>
      <c r="J516" s="4">
        <v>13</v>
      </c>
      <c r="K516" s="3" cm="1">
        <f t="array" ref="K516">SUM(TB_INGRESOSYEGRESOS[[#This Row],[Costo]:[Unidades]]*$K$12)</f>
        <v>1699.32</v>
      </c>
      <c r="L516" s="3">
        <f t="shared" si="7"/>
        <v>9791.32</v>
      </c>
      <c r="M516" s="21">
        <f>TB_INGRESOSYEGRESOS[[#This Row],[Total]]*$M$12</f>
        <v>2937.3959999999997</v>
      </c>
    </row>
    <row r="517" spans="3:13" x14ac:dyDescent="0.25">
      <c r="C517" t="str">
        <f>IF(COUNTA($E$14:E517)=COUNTA($E$14:E516),"","COD - "&amp;COUNTA($E$14:E517))</f>
        <v>COD - 504</v>
      </c>
      <c r="E517" s="1">
        <v>45285</v>
      </c>
      <c r="F517" t="s">
        <v>16</v>
      </c>
      <c r="G517" t="s">
        <v>29</v>
      </c>
      <c r="H517" t="s">
        <v>19</v>
      </c>
      <c r="I517" s="3">
        <v>9093</v>
      </c>
      <c r="J517" s="4">
        <v>6</v>
      </c>
      <c r="K517" s="3" cm="1">
        <f t="array" ref="K517">SUM(TB_INGRESOSYEGRESOS[[#This Row],[Costo]:[Unidades]]*$K$12)</f>
        <v>1910.79</v>
      </c>
      <c r="L517" s="3">
        <f t="shared" si="7"/>
        <v>11009.79</v>
      </c>
      <c r="M517" s="21">
        <f>TB_INGRESOSYEGRESOS[[#This Row],[Total]]*$M$12</f>
        <v>3302.9370000000004</v>
      </c>
    </row>
    <row r="518" spans="3:13" x14ac:dyDescent="0.25">
      <c r="C518" t="str">
        <f>IF(COUNTA($E$14:E518)=COUNTA($E$14:E517),"","COD - "&amp;COUNTA($E$14:E518))</f>
        <v>COD - 505</v>
      </c>
      <c r="E518" s="1">
        <v>45284</v>
      </c>
      <c r="F518" t="s">
        <v>13</v>
      </c>
      <c r="G518" t="s">
        <v>29</v>
      </c>
      <c r="H518" t="s">
        <v>19</v>
      </c>
      <c r="I518" s="3">
        <v>6572</v>
      </c>
      <c r="J518" s="4">
        <v>18</v>
      </c>
      <c r="K518" s="3" cm="1">
        <f t="array" ref="K518">SUM(TB_INGRESOSYEGRESOS[[#This Row],[Costo]:[Unidades]]*$K$12)</f>
        <v>1383.8999999999999</v>
      </c>
      <c r="L518" s="3">
        <f t="shared" si="7"/>
        <v>7973.9</v>
      </c>
      <c r="M518" s="21">
        <f>TB_INGRESOSYEGRESOS[[#This Row],[Total]]*$M$12</f>
        <v>2392.1699999999996</v>
      </c>
    </row>
    <row r="519" spans="3:13" x14ac:dyDescent="0.25">
      <c r="C519" t="str">
        <f>IF(COUNTA($E$14:E519)=COUNTA($E$14:E518),"","COD - "&amp;COUNTA($E$14:E519))</f>
        <v>COD - 506</v>
      </c>
      <c r="E519" s="1">
        <v>45284</v>
      </c>
      <c r="F519" t="s">
        <v>31</v>
      </c>
      <c r="G519" t="s">
        <v>28</v>
      </c>
      <c r="H519" t="s">
        <v>19</v>
      </c>
      <c r="I519" s="3">
        <v>1945</v>
      </c>
      <c r="J519" s="4">
        <v>42</v>
      </c>
      <c r="K519" s="3" cm="1">
        <f t="array" ref="K519">SUM(TB_INGRESOSYEGRESOS[[#This Row],[Costo]:[Unidades]]*$K$12)</f>
        <v>417.27</v>
      </c>
      <c r="L519" s="3">
        <f t="shared" si="7"/>
        <v>2404.27</v>
      </c>
      <c r="M519" s="21">
        <f>TB_INGRESOSYEGRESOS[[#This Row],[Total]]*$M$12</f>
        <v>721.28099999999995</v>
      </c>
    </row>
    <row r="520" spans="3:13" x14ac:dyDescent="0.25">
      <c r="C520" t="str">
        <f>IF(COUNTA($E$14:E520)=COUNTA($E$14:E519),"","COD - "&amp;COUNTA($E$14:E520))</f>
        <v>COD - 507</v>
      </c>
      <c r="E520" s="1">
        <v>45284</v>
      </c>
      <c r="F520" t="s">
        <v>13</v>
      </c>
      <c r="G520" t="s">
        <v>29</v>
      </c>
      <c r="H520" t="s">
        <v>20</v>
      </c>
      <c r="I520" s="3">
        <v>6008</v>
      </c>
      <c r="J520" s="4">
        <v>43</v>
      </c>
      <c r="K520" s="3" cm="1">
        <f t="array" ref="K520">SUM(TB_INGRESOSYEGRESOS[[#This Row],[Costo]:[Unidades]]*$K$12)</f>
        <v>1270.71</v>
      </c>
      <c r="L520" s="3">
        <f t="shared" si="7"/>
        <v>7321.71</v>
      </c>
      <c r="M520" s="21">
        <f>TB_INGRESOSYEGRESOS[[#This Row],[Total]]*$M$12</f>
        <v>2196.5129999999999</v>
      </c>
    </row>
    <row r="521" spans="3:13" x14ac:dyDescent="0.25">
      <c r="C521" t="str">
        <f>IF(COUNTA($E$14:E521)=COUNTA($E$14:E520),"","COD - "&amp;COUNTA($E$14:E521))</f>
        <v>COD - 508</v>
      </c>
      <c r="E521" s="1">
        <v>45283</v>
      </c>
      <c r="F521" t="s">
        <v>33</v>
      </c>
      <c r="G521" t="s">
        <v>28</v>
      </c>
      <c r="H521" t="s">
        <v>21</v>
      </c>
      <c r="I521" s="3">
        <v>154</v>
      </c>
      <c r="J521" s="4">
        <v>14</v>
      </c>
      <c r="K521" s="3" cm="1">
        <f t="array" ref="K521">SUM(TB_INGRESOSYEGRESOS[[#This Row],[Costo]:[Unidades]]*$K$12)</f>
        <v>35.279999999999994</v>
      </c>
      <c r="L521" s="3">
        <f t="shared" si="7"/>
        <v>203.28</v>
      </c>
      <c r="M521" s="21">
        <f>TB_INGRESOSYEGRESOS[[#This Row],[Total]]*$M$12</f>
        <v>60.983999999999995</v>
      </c>
    </row>
    <row r="522" spans="3:13" x14ac:dyDescent="0.25">
      <c r="C522" t="str">
        <f>IF(COUNTA($E$14:E522)=COUNTA($E$14:E521),"","COD - "&amp;COUNTA($E$14:E522))</f>
        <v>COD - 509</v>
      </c>
      <c r="E522" s="1">
        <v>45283</v>
      </c>
      <c r="F522" t="s">
        <v>31</v>
      </c>
      <c r="G522" t="s">
        <v>28</v>
      </c>
      <c r="H522" t="s">
        <v>21</v>
      </c>
      <c r="I522" s="3">
        <v>5555</v>
      </c>
      <c r="J522" s="4">
        <v>39</v>
      </c>
      <c r="K522" s="3" cm="1">
        <f t="array" ref="K522">SUM(TB_INGRESOSYEGRESOS[[#This Row],[Costo]:[Unidades]]*$K$12)</f>
        <v>1174.74</v>
      </c>
      <c r="L522" s="3">
        <f t="shared" si="7"/>
        <v>6768.74</v>
      </c>
      <c r="M522" s="21">
        <f>TB_INGRESOSYEGRESOS[[#This Row],[Total]]*$M$12</f>
        <v>2030.6219999999998</v>
      </c>
    </row>
    <row r="523" spans="3:13" x14ac:dyDescent="0.25">
      <c r="C523" t="str">
        <f>IF(COUNTA($E$14:E523)=COUNTA($E$14:E522),"","COD - "&amp;COUNTA($E$14:E523))</f>
        <v>COD - 510</v>
      </c>
      <c r="E523" s="1">
        <v>45283</v>
      </c>
      <c r="F523" t="s">
        <v>16</v>
      </c>
      <c r="G523" t="s">
        <v>29</v>
      </c>
      <c r="H523" t="s">
        <v>20</v>
      </c>
      <c r="I523" s="3">
        <v>7848</v>
      </c>
      <c r="J523" s="4">
        <v>25</v>
      </c>
      <c r="K523" s="3" cm="1">
        <f t="array" ref="K523">SUM(TB_INGRESOSYEGRESOS[[#This Row],[Costo]:[Unidades]]*$K$12)</f>
        <v>1653.33</v>
      </c>
      <c r="L523" s="3">
        <f t="shared" si="7"/>
        <v>9526.33</v>
      </c>
      <c r="M523" s="21">
        <f>TB_INGRESOSYEGRESOS[[#This Row],[Total]]*$M$12</f>
        <v>2857.8989999999999</v>
      </c>
    </row>
    <row r="524" spans="3:13" x14ac:dyDescent="0.25">
      <c r="C524" t="str">
        <f>IF(COUNTA($E$14:E524)=COUNTA($E$14:E523),"","COD - "&amp;COUNTA($E$14:E524))</f>
        <v>COD - 511</v>
      </c>
      <c r="E524" s="1">
        <v>45283</v>
      </c>
      <c r="F524" t="s">
        <v>16</v>
      </c>
      <c r="G524" t="s">
        <v>29</v>
      </c>
      <c r="H524" t="s">
        <v>20</v>
      </c>
      <c r="I524" s="3">
        <v>6558</v>
      </c>
      <c r="J524" s="4">
        <v>8</v>
      </c>
      <c r="K524" s="3" cm="1">
        <f t="array" ref="K524">SUM(TB_INGRESOSYEGRESOS[[#This Row],[Costo]:[Unidades]]*$K$12)</f>
        <v>1378.86</v>
      </c>
      <c r="L524" s="3">
        <f t="shared" si="7"/>
        <v>7944.86</v>
      </c>
      <c r="M524" s="21">
        <f>TB_INGRESOSYEGRESOS[[#This Row],[Total]]*$M$12</f>
        <v>2383.4579999999996</v>
      </c>
    </row>
    <row r="525" spans="3:13" x14ac:dyDescent="0.25">
      <c r="C525" t="str">
        <f>IF(COUNTA($E$14:E525)=COUNTA($E$14:E524),"","COD - "&amp;COUNTA($E$14:E525))</f>
        <v>COD - 512</v>
      </c>
      <c r="E525" s="1">
        <v>45282</v>
      </c>
      <c r="F525" t="s">
        <v>34</v>
      </c>
      <c r="G525" t="s">
        <v>28</v>
      </c>
      <c r="H525" t="s">
        <v>20</v>
      </c>
      <c r="I525" s="3">
        <v>5902</v>
      </c>
      <c r="J525" s="4">
        <v>48</v>
      </c>
      <c r="K525" s="3" cm="1">
        <f t="array" ref="K525">SUM(TB_INGRESOSYEGRESOS[[#This Row],[Costo]:[Unidades]]*$K$12)</f>
        <v>1249.4999999999998</v>
      </c>
      <c r="L525" s="3">
        <f t="shared" si="7"/>
        <v>7199.5</v>
      </c>
      <c r="M525" s="21">
        <f>TB_INGRESOSYEGRESOS[[#This Row],[Total]]*$M$12</f>
        <v>2159.85</v>
      </c>
    </row>
    <row r="526" spans="3:13" x14ac:dyDescent="0.25">
      <c r="C526" t="str">
        <f>IF(COUNTA($E$14:E526)=COUNTA($E$14:E525),"","COD - "&amp;COUNTA($E$14:E526))</f>
        <v>COD - 513</v>
      </c>
      <c r="E526" s="1">
        <v>45282</v>
      </c>
      <c r="F526" t="s">
        <v>15</v>
      </c>
      <c r="G526" t="s">
        <v>29</v>
      </c>
      <c r="H526" t="s">
        <v>19</v>
      </c>
      <c r="I526" s="3">
        <v>1278</v>
      </c>
      <c r="J526" s="4">
        <v>14</v>
      </c>
      <c r="K526" s="3" cm="1">
        <f t="array" ref="K526">SUM(TB_INGRESOSYEGRESOS[[#This Row],[Costo]:[Unidades]]*$K$12)</f>
        <v>271.32</v>
      </c>
      <c r="L526" s="3">
        <f t="shared" ref="L526:L589" si="8">IF(SUM(I526:K526)=0,"",SUM(I526:K526))</f>
        <v>1563.32</v>
      </c>
      <c r="M526" s="21">
        <f>TB_INGRESOSYEGRESOS[[#This Row],[Total]]*$M$12</f>
        <v>468.99599999999998</v>
      </c>
    </row>
    <row r="527" spans="3:13" x14ac:dyDescent="0.25">
      <c r="C527" t="str">
        <f>IF(COUNTA($E$14:E527)=COUNTA($E$14:E526),"","COD - "&amp;COUNTA($E$14:E527))</f>
        <v>COD - 514</v>
      </c>
      <c r="E527" s="1">
        <v>45281</v>
      </c>
      <c r="F527" t="s">
        <v>33</v>
      </c>
      <c r="G527" t="s">
        <v>28</v>
      </c>
      <c r="H527" t="s">
        <v>19</v>
      </c>
      <c r="I527" s="3">
        <v>4129</v>
      </c>
      <c r="J527" s="4">
        <v>3</v>
      </c>
      <c r="K527" s="3" cm="1">
        <f t="array" ref="K527">SUM(TB_INGRESOSYEGRESOS[[#This Row],[Costo]:[Unidades]]*$K$12)</f>
        <v>867.71999999999991</v>
      </c>
      <c r="L527" s="3">
        <f t="shared" si="8"/>
        <v>4999.72</v>
      </c>
      <c r="M527" s="21">
        <f>TB_INGRESOSYEGRESOS[[#This Row],[Total]]*$M$12</f>
        <v>1499.9159999999999</v>
      </c>
    </row>
    <row r="528" spans="3:13" x14ac:dyDescent="0.25">
      <c r="C528" t="str">
        <f>IF(COUNTA($E$14:E528)=COUNTA($E$14:E527),"","COD - "&amp;COUNTA($E$14:E528))</f>
        <v>COD - 515</v>
      </c>
      <c r="E528" s="1">
        <v>45281</v>
      </c>
      <c r="F528" t="s">
        <v>14</v>
      </c>
      <c r="G528" t="s">
        <v>29</v>
      </c>
      <c r="H528" t="s">
        <v>20</v>
      </c>
      <c r="I528" s="3">
        <v>4294</v>
      </c>
      <c r="J528" s="4">
        <v>22</v>
      </c>
      <c r="K528" s="3" cm="1">
        <f t="array" ref="K528">SUM(TB_INGRESOSYEGRESOS[[#This Row],[Costo]:[Unidades]]*$K$12)</f>
        <v>906.36</v>
      </c>
      <c r="L528" s="3">
        <f t="shared" si="8"/>
        <v>5222.3599999999997</v>
      </c>
      <c r="M528" s="21">
        <f>TB_INGRESOSYEGRESOS[[#This Row],[Total]]*$M$12</f>
        <v>1566.7079999999999</v>
      </c>
    </row>
    <row r="529" spans="3:13" x14ac:dyDescent="0.25">
      <c r="C529" t="str">
        <f>IF(COUNTA($E$14:E529)=COUNTA($E$14:E528),"","COD - "&amp;COUNTA($E$14:E529))</f>
        <v>COD - 516</v>
      </c>
      <c r="E529" s="1">
        <v>45281</v>
      </c>
      <c r="F529" t="s">
        <v>34</v>
      </c>
      <c r="G529" t="s">
        <v>28</v>
      </c>
      <c r="H529" t="s">
        <v>20</v>
      </c>
      <c r="I529" s="3">
        <v>8550</v>
      </c>
      <c r="J529" s="4">
        <v>9</v>
      </c>
      <c r="K529" s="3" cm="1">
        <f t="array" ref="K529">SUM(TB_INGRESOSYEGRESOS[[#This Row],[Costo]:[Unidades]]*$K$12)</f>
        <v>1797.39</v>
      </c>
      <c r="L529" s="3">
        <f t="shared" si="8"/>
        <v>10356.39</v>
      </c>
      <c r="M529" s="21">
        <f>TB_INGRESOSYEGRESOS[[#This Row],[Total]]*$M$12</f>
        <v>3106.9169999999999</v>
      </c>
    </row>
    <row r="530" spans="3:13" x14ac:dyDescent="0.25">
      <c r="C530" t="str">
        <f>IF(COUNTA($E$14:E530)=COUNTA($E$14:E529),"","COD - "&amp;COUNTA($E$14:E530))</f>
        <v>COD - 517</v>
      </c>
      <c r="E530" s="1">
        <v>45281</v>
      </c>
      <c r="F530" t="s">
        <v>13</v>
      </c>
      <c r="G530" t="s">
        <v>29</v>
      </c>
      <c r="H530" t="s">
        <v>20</v>
      </c>
      <c r="I530" s="3">
        <v>9081</v>
      </c>
      <c r="J530" s="4">
        <v>48</v>
      </c>
      <c r="K530" s="3" cm="1">
        <f t="array" ref="K530">SUM(TB_INGRESOSYEGRESOS[[#This Row],[Costo]:[Unidades]]*$K$12)</f>
        <v>1917.09</v>
      </c>
      <c r="L530" s="3">
        <f t="shared" si="8"/>
        <v>11046.09</v>
      </c>
      <c r="M530" s="21">
        <f>TB_INGRESOSYEGRESOS[[#This Row],[Total]]*$M$12</f>
        <v>3313.8269999999998</v>
      </c>
    </row>
    <row r="531" spans="3:13" x14ac:dyDescent="0.25">
      <c r="C531" t="str">
        <f>IF(COUNTA($E$14:E531)=COUNTA($E$14:E530),"","COD - "&amp;COUNTA($E$14:E531))</f>
        <v>COD - 518</v>
      </c>
      <c r="E531" s="1">
        <v>45280</v>
      </c>
      <c r="F531" t="s">
        <v>32</v>
      </c>
      <c r="G531" t="s">
        <v>28</v>
      </c>
      <c r="H531" t="s">
        <v>20</v>
      </c>
      <c r="I531" s="3">
        <v>4004</v>
      </c>
      <c r="J531" s="4">
        <v>31</v>
      </c>
      <c r="K531" s="3" cm="1">
        <f t="array" ref="K531">SUM(TB_INGRESOSYEGRESOS[[#This Row],[Costo]:[Unidades]]*$K$12)</f>
        <v>847.34999999999991</v>
      </c>
      <c r="L531" s="3">
        <f t="shared" si="8"/>
        <v>4882.3500000000004</v>
      </c>
      <c r="M531" s="21">
        <f>TB_INGRESOSYEGRESOS[[#This Row],[Total]]*$M$12</f>
        <v>1464.7050000000002</v>
      </c>
    </row>
    <row r="532" spans="3:13" x14ac:dyDescent="0.25">
      <c r="C532" t="str">
        <f>IF(COUNTA($E$14:E532)=COUNTA($E$14:E531),"","COD - "&amp;COUNTA($E$14:E532))</f>
        <v>COD - 519</v>
      </c>
      <c r="E532" s="1">
        <v>45280</v>
      </c>
      <c r="F532" t="s">
        <v>33</v>
      </c>
      <c r="G532" t="s">
        <v>28</v>
      </c>
      <c r="H532" t="s">
        <v>20</v>
      </c>
      <c r="I532" s="3">
        <v>9580</v>
      </c>
      <c r="J532" s="4">
        <v>20</v>
      </c>
      <c r="K532" s="3" cm="1">
        <f t="array" ref="K532">SUM(TB_INGRESOSYEGRESOS[[#This Row],[Costo]:[Unidades]]*$K$12)</f>
        <v>2016</v>
      </c>
      <c r="L532" s="3">
        <f t="shared" si="8"/>
        <v>11616</v>
      </c>
      <c r="M532" s="21">
        <f>TB_INGRESOSYEGRESOS[[#This Row],[Total]]*$M$12</f>
        <v>3484.7999999999997</v>
      </c>
    </row>
    <row r="533" spans="3:13" x14ac:dyDescent="0.25">
      <c r="C533" t="str">
        <f>IF(COUNTA($E$14:E533)=COUNTA($E$14:E532),"","COD - "&amp;COUNTA($E$14:E533))</f>
        <v>COD - 520</v>
      </c>
      <c r="E533" s="1">
        <v>45279</v>
      </c>
      <c r="F533" t="s">
        <v>13</v>
      </c>
      <c r="G533" t="s">
        <v>29</v>
      </c>
      <c r="H533" t="s">
        <v>21</v>
      </c>
      <c r="I533" s="3">
        <v>1078</v>
      </c>
      <c r="J533" s="4">
        <v>26</v>
      </c>
      <c r="K533" s="3" cm="1">
        <f t="array" ref="K533">SUM(TB_INGRESOSYEGRESOS[[#This Row],[Costo]:[Unidades]]*$K$12)</f>
        <v>231.84</v>
      </c>
      <c r="L533" s="3">
        <f t="shared" si="8"/>
        <v>1335.84</v>
      </c>
      <c r="M533" s="21">
        <f>TB_INGRESOSYEGRESOS[[#This Row],[Total]]*$M$12</f>
        <v>400.75199999999995</v>
      </c>
    </row>
    <row r="534" spans="3:13" x14ac:dyDescent="0.25">
      <c r="C534" t="str">
        <f>IF(COUNTA($E$14:E534)=COUNTA($E$14:E533),"","COD - "&amp;COUNTA($E$14:E534))</f>
        <v>COD - 521</v>
      </c>
      <c r="E534" s="1">
        <v>45279</v>
      </c>
      <c r="F534" t="s">
        <v>13</v>
      </c>
      <c r="G534" t="s">
        <v>29</v>
      </c>
      <c r="H534" t="s">
        <v>20</v>
      </c>
      <c r="I534" s="3">
        <v>6118</v>
      </c>
      <c r="J534" s="4">
        <v>33</v>
      </c>
      <c r="K534" s="3" cm="1">
        <f t="array" ref="K534">SUM(TB_INGRESOSYEGRESOS[[#This Row],[Costo]:[Unidades]]*$K$12)</f>
        <v>1291.71</v>
      </c>
      <c r="L534" s="3">
        <f t="shared" si="8"/>
        <v>7442.71</v>
      </c>
      <c r="M534" s="21">
        <f>TB_INGRESOSYEGRESOS[[#This Row],[Total]]*$M$12</f>
        <v>2232.8130000000001</v>
      </c>
    </row>
    <row r="535" spans="3:13" x14ac:dyDescent="0.25">
      <c r="C535" t="str">
        <f>IF(COUNTA($E$14:E535)=COUNTA($E$14:E534),"","COD - "&amp;COUNTA($E$14:E535))</f>
        <v>COD - 522</v>
      </c>
      <c r="E535" s="1">
        <v>45279</v>
      </c>
      <c r="F535" t="s">
        <v>34</v>
      </c>
      <c r="G535" t="s">
        <v>28</v>
      </c>
      <c r="H535" t="s">
        <v>19</v>
      </c>
      <c r="I535" s="3">
        <v>4840</v>
      </c>
      <c r="J535" s="4">
        <v>39</v>
      </c>
      <c r="K535" s="3" cm="1">
        <f t="array" ref="K535">SUM(TB_INGRESOSYEGRESOS[[#This Row],[Costo]:[Unidades]]*$K$12)</f>
        <v>1024.5899999999999</v>
      </c>
      <c r="L535" s="3">
        <f t="shared" si="8"/>
        <v>5903.59</v>
      </c>
      <c r="M535" s="21">
        <f>TB_INGRESOSYEGRESOS[[#This Row],[Total]]*$M$12</f>
        <v>1771.077</v>
      </c>
    </row>
    <row r="536" spans="3:13" x14ac:dyDescent="0.25">
      <c r="C536" t="str">
        <f>IF(COUNTA($E$14:E536)=COUNTA($E$14:E535),"","COD - "&amp;COUNTA($E$14:E536))</f>
        <v>COD - 523</v>
      </c>
      <c r="E536" s="1">
        <v>45277</v>
      </c>
      <c r="F536" t="s">
        <v>35</v>
      </c>
      <c r="G536" t="s">
        <v>28</v>
      </c>
      <c r="H536" t="s">
        <v>20</v>
      </c>
      <c r="I536" s="3">
        <v>2057</v>
      </c>
      <c r="J536" s="4">
        <v>2</v>
      </c>
      <c r="K536" s="3" cm="1">
        <f t="array" ref="K536">SUM(TB_INGRESOSYEGRESOS[[#This Row],[Costo]:[Unidades]]*$K$12)</f>
        <v>432.39</v>
      </c>
      <c r="L536" s="3">
        <f t="shared" si="8"/>
        <v>2491.39</v>
      </c>
      <c r="M536" s="21">
        <f>TB_INGRESOSYEGRESOS[[#This Row],[Total]]*$M$12</f>
        <v>747.41699999999992</v>
      </c>
    </row>
    <row r="537" spans="3:13" x14ac:dyDescent="0.25">
      <c r="C537" t="str">
        <f>IF(COUNTA($E$14:E537)=COUNTA($E$14:E536),"","COD - "&amp;COUNTA($E$14:E537))</f>
        <v>COD - 524</v>
      </c>
      <c r="E537" s="1">
        <v>45277</v>
      </c>
      <c r="F537" t="s">
        <v>33</v>
      </c>
      <c r="G537" t="s">
        <v>28</v>
      </c>
      <c r="H537" t="s">
        <v>19</v>
      </c>
      <c r="I537" s="3">
        <v>5007</v>
      </c>
      <c r="J537" s="4">
        <v>12</v>
      </c>
      <c r="K537" s="3" cm="1">
        <f t="array" ref="K537">SUM(TB_INGRESOSYEGRESOS[[#This Row],[Costo]:[Unidades]]*$K$12)</f>
        <v>1053.99</v>
      </c>
      <c r="L537" s="3">
        <f t="shared" si="8"/>
        <v>6072.99</v>
      </c>
      <c r="M537" s="21">
        <f>TB_INGRESOSYEGRESOS[[#This Row],[Total]]*$M$12</f>
        <v>1821.8969999999999</v>
      </c>
    </row>
    <row r="538" spans="3:13" x14ac:dyDescent="0.25">
      <c r="C538" t="str">
        <f>IF(COUNTA($E$14:E538)=COUNTA($E$14:E537),"","COD - "&amp;COUNTA($E$14:E538))</f>
        <v>COD - 525</v>
      </c>
      <c r="E538" s="1">
        <v>45277</v>
      </c>
      <c r="F538" t="s">
        <v>32</v>
      </c>
      <c r="G538" t="s">
        <v>28</v>
      </c>
      <c r="H538" t="s">
        <v>20</v>
      </c>
      <c r="I538" s="3">
        <v>5048</v>
      </c>
      <c r="J538" s="4">
        <v>36</v>
      </c>
      <c r="K538" s="3" cm="1">
        <f t="array" ref="K538">SUM(TB_INGRESOSYEGRESOS[[#This Row],[Costo]:[Unidades]]*$K$12)</f>
        <v>1067.6399999999999</v>
      </c>
      <c r="L538" s="3">
        <f t="shared" si="8"/>
        <v>6151.6399999999994</v>
      </c>
      <c r="M538" s="21">
        <f>TB_INGRESOSYEGRESOS[[#This Row],[Total]]*$M$12</f>
        <v>1845.4919999999997</v>
      </c>
    </row>
    <row r="539" spans="3:13" x14ac:dyDescent="0.25">
      <c r="C539" t="str">
        <f>IF(COUNTA($E$14:E539)=COUNTA($E$14:E538),"","COD - "&amp;COUNTA($E$14:E539))</f>
        <v>COD - 526</v>
      </c>
      <c r="E539" s="1">
        <v>45277</v>
      </c>
      <c r="F539" t="s">
        <v>33</v>
      </c>
      <c r="G539" t="s">
        <v>28</v>
      </c>
      <c r="H539" t="s">
        <v>19</v>
      </c>
      <c r="I539" s="3">
        <v>9744</v>
      </c>
      <c r="J539" s="4">
        <v>5</v>
      </c>
      <c r="K539" s="3" cm="1">
        <f t="array" ref="K539">SUM(TB_INGRESOSYEGRESOS[[#This Row],[Costo]:[Unidades]]*$K$12)</f>
        <v>2047.29</v>
      </c>
      <c r="L539" s="3">
        <f t="shared" si="8"/>
        <v>11796.29</v>
      </c>
      <c r="M539" s="21">
        <f>TB_INGRESOSYEGRESOS[[#This Row],[Total]]*$M$12</f>
        <v>3538.8870000000002</v>
      </c>
    </row>
    <row r="540" spans="3:13" x14ac:dyDescent="0.25">
      <c r="C540" t="str">
        <f>IF(COUNTA($E$14:E540)=COUNTA($E$14:E539),"","COD - "&amp;COUNTA($E$14:E540))</f>
        <v>COD - 527</v>
      </c>
      <c r="E540" s="1">
        <v>45277</v>
      </c>
      <c r="F540" t="s">
        <v>15</v>
      </c>
      <c r="G540" t="s">
        <v>29</v>
      </c>
      <c r="H540" t="s">
        <v>21</v>
      </c>
      <c r="I540" s="3">
        <v>611</v>
      </c>
      <c r="J540" s="4">
        <v>4</v>
      </c>
      <c r="K540" s="3" cm="1">
        <f t="array" ref="K540">SUM(TB_INGRESOSYEGRESOS[[#This Row],[Costo]:[Unidades]]*$K$12)</f>
        <v>129.15</v>
      </c>
      <c r="L540" s="3">
        <f t="shared" si="8"/>
        <v>744.15</v>
      </c>
      <c r="M540" s="21">
        <f>TB_INGRESOSYEGRESOS[[#This Row],[Total]]*$M$12</f>
        <v>223.24499999999998</v>
      </c>
    </row>
    <row r="541" spans="3:13" x14ac:dyDescent="0.25">
      <c r="C541" t="str">
        <f>IF(COUNTA($E$14:E541)=COUNTA($E$14:E540),"","COD - "&amp;COUNTA($E$14:E541))</f>
        <v>COD - 528</v>
      </c>
      <c r="E541" s="1">
        <v>45276</v>
      </c>
      <c r="F541" t="s">
        <v>31</v>
      </c>
      <c r="G541" t="s">
        <v>28</v>
      </c>
      <c r="H541" t="s">
        <v>20</v>
      </c>
      <c r="I541" s="3">
        <v>9148</v>
      </c>
      <c r="J541" s="4">
        <v>42</v>
      </c>
      <c r="K541" s="3" cm="1">
        <f t="array" ref="K541">SUM(TB_INGRESOSYEGRESOS[[#This Row],[Costo]:[Unidades]]*$K$12)</f>
        <v>1929.8999999999999</v>
      </c>
      <c r="L541" s="3">
        <f t="shared" si="8"/>
        <v>11119.9</v>
      </c>
      <c r="M541" s="21">
        <f>TB_INGRESOSYEGRESOS[[#This Row],[Total]]*$M$12</f>
        <v>3335.97</v>
      </c>
    </row>
    <row r="542" spans="3:13" x14ac:dyDescent="0.25">
      <c r="C542" t="str">
        <f>IF(COUNTA($E$14:E542)=COUNTA($E$14:E541),"","COD - "&amp;COUNTA($E$14:E542))</f>
        <v>COD - 529</v>
      </c>
      <c r="E542" s="1">
        <v>45276</v>
      </c>
      <c r="F542" t="s">
        <v>31</v>
      </c>
      <c r="G542" t="s">
        <v>28</v>
      </c>
      <c r="H542" t="s">
        <v>20</v>
      </c>
      <c r="I542" s="3">
        <v>758</v>
      </c>
      <c r="J542" s="4">
        <v>1</v>
      </c>
      <c r="K542" s="3" cm="1">
        <f t="array" ref="K542">SUM(TB_INGRESOSYEGRESOS[[#This Row],[Costo]:[Unidades]]*$K$12)</f>
        <v>159.39000000000001</v>
      </c>
      <c r="L542" s="3">
        <f t="shared" si="8"/>
        <v>918.39</v>
      </c>
      <c r="M542" s="21">
        <f>TB_INGRESOSYEGRESOS[[#This Row],[Total]]*$M$12</f>
        <v>275.517</v>
      </c>
    </row>
    <row r="543" spans="3:13" x14ac:dyDescent="0.25">
      <c r="C543" t="str">
        <f>IF(COUNTA($E$14:E543)=COUNTA($E$14:E542),"","COD - "&amp;COUNTA($E$14:E543))</f>
        <v>COD - 530</v>
      </c>
      <c r="E543" s="1">
        <v>45275</v>
      </c>
      <c r="F543" t="s">
        <v>32</v>
      </c>
      <c r="G543" t="s">
        <v>28</v>
      </c>
      <c r="H543" t="s">
        <v>19</v>
      </c>
      <c r="I543" s="3">
        <v>262</v>
      </c>
      <c r="J543" s="4">
        <v>43</v>
      </c>
      <c r="K543" s="3" cm="1">
        <f t="array" ref="K543">SUM(TB_INGRESOSYEGRESOS[[#This Row],[Costo]:[Unidades]]*$K$12)</f>
        <v>64.05</v>
      </c>
      <c r="L543" s="3">
        <f t="shared" si="8"/>
        <v>369.05</v>
      </c>
      <c r="M543" s="21">
        <f>TB_INGRESOSYEGRESOS[[#This Row],[Total]]*$M$12</f>
        <v>110.715</v>
      </c>
    </row>
    <row r="544" spans="3:13" x14ac:dyDescent="0.25">
      <c r="C544" t="str">
        <f>IF(COUNTA($E$14:E544)=COUNTA($E$14:E543),"","COD - "&amp;COUNTA($E$14:E544))</f>
        <v>COD - 531</v>
      </c>
      <c r="E544" s="1">
        <v>45275</v>
      </c>
      <c r="F544" t="s">
        <v>33</v>
      </c>
      <c r="G544" t="s">
        <v>28</v>
      </c>
      <c r="H544" t="s">
        <v>21</v>
      </c>
      <c r="I544" s="3">
        <v>8886</v>
      </c>
      <c r="J544" s="4">
        <v>41</v>
      </c>
      <c r="K544" s="3" cm="1">
        <f t="array" ref="K544">SUM(TB_INGRESOSYEGRESOS[[#This Row],[Costo]:[Unidades]]*$K$12)</f>
        <v>1874.6699999999998</v>
      </c>
      <c r="L544" s="3">
        <f t="shared" si="8"/>
        <v>10801.67</v>
      </c>
      <c r="M544" s="21">
        <f>TB_INGRESOSYEGRESOS[[#This Row],[Total]]*$M$12</f>
        <v>3240.5009999999997</v>
      </c>
    </row>
    <row r="545" spans="3:13" x14ac:dyDescent="0.25">
      <c r="C545" t="str">
        <f>IF(COUNTA($E$14:E545)=COUNTA($E$14:E544),"","COD - "&amp;COUNTA($E$14:E545))</f>
        <v>COD - 532</v>
      </c>
      <c r="E545" s="1">
        <v>45275</v>
      </c>
      <c r="F545" t="s">
        <v>35</v>
      </c>
      <c r="G545" t="s">
        <v>28</v>
      </c>
      <c r="H545" t="s">
        <v>21</v>
      </c>
      <c r="I545" s="3">
        <v>9074</v>
      </c>
      <c r="J545" s="4">
        <v>7</v>
      </c>
      <c r="K545" s="3" cm="1">
        <f t="array" ref="K545">SUM(TB_INGRESOSYEGRESOS[[#This Row],[Costo]:[Unidades]]*$K$12)</f>
        <v>1907.01</v>
      </c>
      <c r="L545" s="3">
        <f t="shared" si="8"/>
        <v>10988.01</v>
      </c>
      <c r="M545" s="21">
        <f>TB_INGRESOSYEGRESOS[[#This Row],[Total]]*$M$12</f>
        <v>3296.4029999999998</v>
      </c>
    </row>
    <row r="546" spans="3:13" x14ac:dyDescent="0.25">
      <c r="C546" t="str">
        <f>IF(COUNTA($E$14:E546)=COUNTA($E$14:E545),"","COD - "&amp;COUNTA($E$14:E546))</f>
        <v>COD - 533</v>
      </c>
      <c r="E546" s="1">
        <v>45274</v>
      </c>
      <c r="F546" t="s">
        <v>31</v>
      </c>
      <c r="G546" t="s">
        <v>28</v>
      </c>
      <c r="H546" t="s">
        <v>20</v>
      </c>
      <c r="I546" s="3">
        <v>6031</v>
      </c>
      <c r="J546" s="4">
        <v>34</v>
      </c>
      <c r="K546" s="3" cm="1">
        <f t="array" ref="K546">SUM(TB_INGRESOSYEGRESOS[[#This Row],[Costo]:[Unidades]]*$K$12)</f>
        <v>1273.6500000000001</v>
      </c>
      <c r="L546" s="3">
        <f t="shared" si="8"/>
        <v>7338.65</v>
      </c>
      <c r="M546" s="21">
        <f>TB_INGRESOSYEGRESOS[[#This Row],[Total]]*$M$12</f>
        <v>2201.5949999999998</v>
      </c>
    </row>
    <row r="547" spans="3:13" x14ac:dyDescent="0.25">
      <c r="C547" t="str">
        <f>IF(COUNTA($E$14:E547)=COUNTA($E$14:E546),"","COD - "&amp;COUNTA($E$14:E547))</f>
        <v>COD - 534</v>
      </c>
      <c r="E547" s="1">
        <v>45273</v>
      </c>
      <c r="F547" t="s">
        <v>13</v>
      </c>
      <c r="G547" t="s">
        <v>29</v>
      </c>
      <c r="H547" t="s">
        <v>21</v>
      </c>
      <c r="I547" s="3">
        <v>5160</v>
      </c>
      <c r="J547" s="4">
        <v>7</v>
      </c>
      <c r="K547" s="3" cm="1">
        <f t="array" ref="K547">SUM(TB_INGRESOSYEGRESOS[[#This Row],[Costo]:[Unidades]]*$K$12)</f>
        <v>1085.07</v>
      </c>
      <c r="L547" s="3">
        <f t="shared" si="8"/>
        <v>6252.07</v>
      </c>
      <c r="M547" s="21">
        <f>TB_INGRESOSYEGRESOS[[#This Row],[Total]]*$M$12</f>
        <v>1875.6209999999999</v>
      </c>
    </row>
    <row r="548" spans="3:13" x14ac:dyDescent="0.25">
      <c r="C548" t="str">
        <f>IF(COUNTA($E$14:E548)=COUNTA($E$14:E547),"","COD - "&amp;COUNTA($E$14:E548))</f>
        <v>COD - 535</v>
      </c>
      <c r="E548" s="1">
        <v>45272</v>
      </c>
      <c r="F548" t="s">
        <v>15</v>
      </c>
      <c r="G548" t="s">
        <v>29</v>
      </c>
      <c r="H548" t="s">
        <v>20</v>
      </c>
      <c r="I548" s="3">
        <v>7208</v>
      </c>
      <c r="J548" s="4">
        <v>49</v>
      </c>
      <c r="K548" s="3" cm="1">
        <f t="array" ref="K548">SUM(TB_INGRESOSYEGRESOS[[#This Row],[Costo]:[Unidades]]*$K$12)</f>
        <v>1523.9699999999998</v>
      </c>
      <c r="L548" s="3">
        <f t="shared" si="8"/>
        <v>8780.9699999999993</v>
      </c>
      <c r="M548" s="21">
        <f>TB_INGRESOSYEGRESOS[[#This Row],[Total]]*$M$12</f>
        <v>2634.2909999999997</v>
      </c>
    </row>
    <row r="549" spans="3:13" x14ac:dyDescent="0.25">
      <c r="C549" t="str">
        <f>IF(COUNTA($E$14:E549)=COUNTA($E$14:E548),"","COD - "&amp;COUNTA($E$14:E549))</f>
        <v>COD - 536</v>
      </c>
      <c r="E549" s="1">
        <v>45272</v>
      </c>
      <c r="F549" t="s">
        <v>16</v>
      </c>
      <c r="G549" t="s">
        <v>29</v>
      </c>
      <c r="H549" t="s">
        <v>20</v>
      </c>
      <c r="I549" s="3">
        <v>4926</v>
      </c>
      <c r="J549" s="4">
        <v>11</v>
      </c>
      <c r="K549" s="3" cm="1">
        <f t="array" ref="K549">SUM(TB_INGRESOSYEGRESOS[[#This Row],[Costo]:[Unidades]]*$K$12)</f>
        <v>1036.77</v>
      </c>
      <c r="L549" s="3">
        <f t="shared" si="8"/>
        <v>5973.77</v>
      </c>
      <c r="M549" s="21">
        <f>TB_INGRESOSYEGRESOS[[#This Row],[Total]]*$M$12</f>
        <v>1792.1310000000001</v>
      </c>
    </row>
    <row r="550" spans="3:13" x14ac:dyDescent="0.25">
      <c r="C550" t="str">
        <f>IF(COUNTA($E$14:E550)=COUNTA($E$14:E549),"","COD - "&amp;COUNTA($E$14:E550))</f>
        <v>COD - 537</v>
      </c>
      <c r="E550" s="1">
        <v>45272</v>
      </c>
      <c r="F550" t="s">
        <v>31</v>
      </c>
      <c r="G550" t="s">
        <v>28</v>
      </c>
      <c r="H550" t="s">
        <v>20</v>
      </c>
      <c r="I550" s="3">
        <v>1166</v>
      </c>
      <c r="J550" s="4">
        <v>8</v>
      </c>
      <c r="K550" s="3" cm="1">
        <f t="array" ref="K550">SUM(TB_INGRESOSYEGRESOS[[#This Row],[Costo]:[Unidades]]*$K$12)</f>
        <v>246.54</v>
      </c>
      <c r="L550" s="3">
        <f t="shared" si="8"/>
        <v>1420.54</v>
      </c>
      <c r="M550" s="21">
        <f>TB_INGRESOSYEGRESOS[[#This Row],[Total]]*$M$12</f>
        <v>426.16199999999998</v>
      </c>
    </row>
    <row r="551" spans="3:13" x14ac:dyDescent="0.25">
      <c r="C551" t="str">
        <f>IF(COUNTA($E$14:E551)=COUNTA($E$14:E550),"","COD - "&amp;COUNTA($E$14:E551))</f>
        <v>COD - 538</v>
      </c>
      <c r="E551" s="1">
        <v>45271</v>
      </c>
      <c r="F551" t="s">
        <v>34</v>
      </c>
      <c r="G551" t="s">
        <v>28</v>
      </c>
      <c r="H551" t="s">
        <v>20</v>
      </c>
      <c r="I551" s="3">
        <v>8645</v>
      </c>
      <c r="J551" s="4">
        <v>32</v>
      </c>
      <c r="K551" s="3" cm="1">
        <f t="array" ref="K551">SUM(TB_INGRESOSYEGRESOS[[#This Row],[Costo]:[Unidades]]*$K$12)</f>
        <v>1822.17</v>
      </c>
      <c r="L551" s="3">
        <f t="shared" si="8"/>
        <v>10499.17</v>
      </c>
      <c r="M551" s="21">
        <f>TB_INGRESOSYEGRESOS[[#This Row],[Total]]*$M$12</f>
        <v>3149.7509999999997</v>
      </c>
    </row>
    <row r="552" spans="3:13" x14ac:dyDescent="0.25">
      <c r="C552" t="str">
        <f>IF(COUNTA($E$14:E552)=COUNTA($E$14:E551),"","COD - "&amp;COUNTA($E$14:E552))</f>
        <v>COD - 539</v>
      </c>
      <c r="E552" s="1">
        <v>45271</v>
      </c>
      <c r="F552" t="s">
        <v>31</v>
      </c>
      <c r="G552" t="s">
        <v>28</v>
      </c>
      <c r="H552" t="s">
        <v>20</v>
      </c>
      <c r="I552" s="3">
        <v>2632</v>
      </c>
      <c r="J552" s="4">
        <v>43</v>
      </c>
      <c r="K552" s="3" cm="1">
        <f t="array" ref="K552">SUM(TB_INGRESOSYEGRESOS[[#This Row],[Costo]:[Unidades]]*$K$12)</f>
        <v>561.75</v>
      </c>
      <c r="L552" s="3">
        <f t="shared" si="8"/>
        <v>3236.75</v>
      </c>
      <c r="M552" s="21">
        <f>TB_INGRESOSYEGRESOS[[#This Row],[Total]]*$M$12</f>
        <v>971.02499999999998</v>
      </c>
    </row>
    <row r="553" spans="3:13" x14ac:dyDescent="0.25">
      <c r="C553" t="str">
        <f>IF(COUNTA($E$14:E553)=COUNTA($E$14:E552),"","COD - "&amp;COUNTA($E$14:E553))</f>
        <v>COD - 540</v>
      </c>
      <c r="E553" s="1">
        <v>45271</v>
      </c>
      <c r="F553" t="s">
        <v>15</v>
      </c>
      <c r="G553" t="s">
        <v>29</v>
      </c>
      <c r="H553" t="s">
        <v>20</v>
      </c>
      <c r="I553" s="3">
        <v>8171</v>
      </c>
      <c r="J553" s="4">
        <v>46</v>
      </c>
      <c r="K553" s="3" cm="1">
        <f t="array" ref="K553">SUM(TB_INGRESOSYEGRESOS[[#This Row],[Costo]:[Unidades]]*$K$12)</f>
        <v>1725.57</v>
      </c>
      <c r="L553" s="3">
        <f t="shared" si="8"/>
        <v>9942.57</v>
      </c>
      <c r="M553" s="21">
        <f>TB_INGRESOSYEGRESOS[[#This Row],[Total]]*$M$12</f>
        <v>2982.7709999999997</v>
      </c>
    </row>
    <row r="554" spans="3:13" x14ac:dyDescent="0.25">
      <c r="C554" t="str">
        <f>IF(COUNTA($E$14:E554)=COUNTA($E$14:E553),"","COD - "&amp;COUNTA($E$14:E554))</f>
        <v>COD - 541</v>
      </c>
      <c r="E554" s="1">
        <v>45271</v>
      </c>
      <c r="F554" t="s">
        <v>13</v>
      </c>
      <c r="G554" t="s">
        <v>29</v>
      </c>
      <c r="H554" t="s">
        <v>19</v>
      </c>
      <c r="I554" s="3">
        <v>4148</v>
      </c>
      <c r="J554" s="4">
        <v>38</v>
      </c>
      <c r="K554" s="3" cm="1">
        <f t="array" ref="K554">SUM(TB_INGRESOSYEGRESOS[[#This Row],[Costo]:[Unidades]]*$K$12)</f>
        <v>879.06</v>
      </c>
      <c r="L554" s="3">
        <f t="shared" si="8"/>
        <v>5065.0599999999995</v>
      </c>
      <c r="M554" s="21">
        <f>TB_INGRESOSYEGRESOS[[#This Row],[Total]]*$M$12</f>
        <v>1519.5179999999998</v>
      </c>
    </row>
    <row r="555" spans="3:13" x14ac:dyDescent="0.25">
      <c r="C555" t="str">
        <f>IF(COUNTA($E$14:E555)=COUNTA($E$14:E554),"","COD - "&amp;COUNTA($E$14:E555))</f>
        <v>COD - 542</v>
      </c>
      <c r="E555" s="1">
        <v>45271</v>
      </c>
      <c r="F555" t="s">
        <v>35</v>
      </c>
      <c r="G555" t="s">
        <v>28</v>
      </c>
      <c r="H555" t="s">
        <v>21</v>
      </c>
      <c r="I555" s="3">
        <v>8692</v>
      </c>
      <c r="J555" s="4">
        <v>44</v>
      </c>
      <c r="K555" s="3" cm="1">
        <f t="array" ref="K555">SUM(TB_INGRESOSYEGRESOS[[#This Row],[Costo]:[Unidades]]*$K$12)</f>
        <v>1834.56</v>
      </c>
      <c r="L555" s="3">
        <f t="shared" si="8"/>
        <v>10570.56</v>
      </c>
      <c r="M555" s="21">
        <f>TB_INGRESOSYEGRESOS[[#This Row],[Total]]*$M$12</f>
        <v>3171.1679999999997</v>
      </c>
    </row>
    <row r="556" spans="3:13" x14ac:dyDescent="0.25">
      <c r="C556" t="str">
        <f>IF(COUNTA($E$14:E556)=COUNTA($E$14:E555),"","COD - "&amp;COUNTA($E$14:E556))</f>
        <v>COD - 543</v>
      </c>
      <c r="E556" s="1">
        <v>45271</v>
      </c>
      <c r="F556" t="s">
        <v>13</v>
      </c>
      <c r="G556" t="s">
        <v>29</v>
      </c>
      <c r="H556" t="s">
        <v>19</v>
      </c>
      <c r="I556" s="3">
        <v>1664</v>
      </c>
      <c r="J556" s="4">
        <v>24</v>
      </c>
      <c r="K556" s="3" cm="1">
        <f t="array" ref="K556">SUM(TB_INGRESOSYEGRESOS[[#This Row],[Costo]:[Unidades]]*$K$12)</f>
        <v>354.48</v>
      </c>
      <c r="L556" s="3">
        <f t="shared" si="8"/>
        <v>2042.48</v>
      </c>
      <c r="M556" s="21">
        <f>TB_INGRESOSYEGRESOS[[#This Row],[Total]]*$M$12</f>
        <v>612.74400000000003</v>
      </c>
    </row>
    <row r="557" spans="3:13" x14ac:dyDescent="0.25">
      <c r="C557" t="str">
        <f>IF(COUNTA($E$14:E557)=COUNTA($E$14:E556),"","COD - "&amp;COUNTA($E$14:E557))</f>
        <v>COD - 544</v>
      </c>
      <c r="E557" s="1">
        <v>45271</v>
      </c>
      <c r="F557" t="s">
        <v>31</v>
      </c>
      <c r="G557" t="s">
        <v>28</v>
      </c>
      <c r="H557" t="s">
        <v>20</v>
      </c>
      <c r="I557" s="3">
        <v>5353</v>
      </c>
      <c r="J557" s="4">
        <v>10</v>
      </c>
      <c r="K557" s="3" cm="1">
        <f t="array" ref="K557">SUM(TB_INGRESOSYEGRESOS[[#This Row],[Costo]:[Unidades]]*$K$12)</f>
        <v>1126.2299999999998</v>
      </c>
      <c r="L557" s="3">
        <f t="shared" si="8"/>
        <v>6489.23</v>
      </c>
      <c r="M557" s="21">
        <f>TB_INGRESOSYEGRESOS[[#This Row],[Total]]*$M$12</f>
        <v>1946.7689999999998</v>
      </c>
    </row>
    <row r="558" spans="3:13" x14ac:dyDescent="0.25">
      <c r="C558" t="str">
        <f>IF(COUNTA($E$14:E558)=COUNTA($E$14:E557),"","COD - "&amp;COUNTA($E$14:E558))</f>
        <v>COD - 545</v>
      </c>
      <c r="E558" s="1">
        <v>45269</v>
      </c>
      <c r="F558" t="s">
        <v>34</v>
      </c>
      <c r="G558" t="s">
        <v>28</v>
      </c>
      <c r="H558" t="s">
        <v>19</v>
      </c>
      <c r="I558" s="3">
        <v>207</v>
      </c>
      <c r="J558" s="4">
        <v>39</v>
      </c>
      <c r="K558" s="3" cm="1">
        <f t="array" ref="K558">SUM(TB_INGRESOSYEGRESOS[[#This Row],[Costo]:[Unidades]]*$K$12)</f>
        <v>51.66</v>
      </c>
      <c r="L558" s="3">
        <f t="shared" si="8"/>
        <v>297.65999999999997</v>
      </c>
      <c r="M558" s="21">
        <f>TB_INGRESOSYEGRESOS[[#This Row],[Total]]*$M$12</f>
        <v>89.297999999999988</v>
      </c>
    </row>
    <row r="559" spans="3:13" x14ac:dyDescent="0.25">
      <c r="C559" t="str">
        <f>IF(COUNTA($E$14:E559)=COUNTA($E$14:E558),"","COD - "&amp;COUNTA($E$14:E559))</f>
        <v>COD - 546</v>
      </c>
      <c r="E559" s="1">
        <v>45269</v>
      </c>
      <c r="F559" t="s">
        <v>34</v>
      </c>
      <c r="G559" t="s">
        <v>28</v>
      </c>
      <c r="H559" t="s">
        <v>19</v>
      </c>
      <c r="I559" s="3">
        <v>626</v>
      </c>
      <c r="J559" s="4">
        <v>38</v>
      </c>
      <c r="K559" s="3" cm="1">
        <f t="array" ref="K559">SUM(TB_INGRESOSYEGRESOS[[#This Row],[Costo]:[Unidades]]*$K$12)</f>
        <v>139.44</v>
      </c>
      <c r="L559" s="3">
        <f t="shared" si="8"/>
        <v>803.44</v>
      </c>
      <c r="M559" s="21">
        <f>TB_INGRESOSYEGRESOS[[#This Row],[Total]]*$M$12</f>
        <v>241.03200000000001</v>
      </c>
    </row>
    <row r="560" spans="3:13" x14ac:dyDescent="0.25">
      <c r="C560" t="str">
        <f>IF(COUNTA($E$14:E560)=COUNTA($E$14:E559),"","COD - "&amp;COUNTA($E$14:E560))</f>
        <v>COD - 547</v>
      </c>
      <c r="E560" s="1">
        <v>45269</v>
      </c>
      <c r="F560" t="s">
        <v>31</v>
      </c>
      <c r="G560" t="s">
        <v>28</v>
      </c>
      <c r="H560" t="s">
        <v>19</v>
      </c>
      <c r="I560" s="3">
        <v>9852</v>
      </c>
      <c r="J560" s="4">
        <v>47</v>
      </c>
      <c r="K560" s="3" cm="1">
        <f t="array" ref="K560">SUM(TB_INGRESOSYEGRESOS[[#This Row],[Costo]:[Unidades]]*$K$12)</f>
        <v>2078.79</v>
      </c>
      <c r="L560" s="3">
        <f t="shared" si="8"/>
        <v>11977.79</v>
      </c>
      <c r="M560" s="21">
        <f>TB_INGRESOSYEGRESOS[[#This Row],[Total]]*$M$12</f>
        <v>3593.337</v>
      </c>
    </row>
    <row r="561" spans="3:13" x14ac:dyDescent="0.25">
      <c r="C561" t="str">
        <f>IF(COUNTA($E$14:E561)=COUNTA($E$14:E560),"","COD - "&amp;COUNTA($E$14:E561))</f>
        <v>COD - 548</v>
      </c>
      <c r="E561" s="1">
        <v>45269</v>
      </c>
      <c r="F561" t="s">
        <v>16</v>
      </c>
      <c r="G561" t="s">
        <v>29</v>
      </c>
      <c r="H561" t="s">
        <v>20</v>
      </c>
      <c r="I561" s="3">
        <v>5364</v>
      </c>
      <c r="J561" s="4">
        <v>43</v>
      </c>
      <c r="K561" s="3" cm="1">
        <f t="array" ref="K561">SUM(TB_INGRESOSYEGRESOS[[#This Row],[Costo]:[Unidades]]*$K$12)</f>
        <v>1135.47</v>
      </c>
      <c r="L561" s="3">
        <f t="shared" si="8"/>
        <v>6542.47</v>
      </c>
      <c r="M561" s="21">
        <f>TB_INGRESOSYEGRESOS[[#This Row],[Total]]*$M$12</f>
        <v>1962.741</v>
      </c>
    </row>
    <row r="562" spans="3:13" x14ac:dyDescent="0.25">
      <c r="C562" t="str">
        <f>IF(COUNTA($E$14:E562)=COUNTA($E$14:E561),"","COD - "&amp;COUNTA($E$14:E562))</f>
        <v>COD - 549</v>
      </c>
      <c r="E562" s="1">
        <v>45269</v>
      </c>
      <c r="F562" t="s">
        <v>13</v>
      </c>
      <c r="G562" t="s">
        <v>29</v>
      </c>
      <c r="H562" t="s">
        <v>21</v>
      </c>
      <c r="I562" s="3">
        <v>7322</v>
      </c>
      <c r="J562" s="4">
        <v>16</v>
      </c>
      <c r="K562" s="3" cm="1">
        <f t="array" ref="K562">SUM(TB_INGRESOSYEGRESOS[[#This Row],[Costo]:[Unidades]]*$K$12)</f>
        <v>1540.9799999999998</v>
      </c>
      <c r="L562" s="3">
        <f t="shared" si="8"/>
        <v>8878.98</v>
      </c>
      <c r="M562" s="21">
        <f>TB_INGRESOSYEGRESOS[[#This Row],[Total]]*$M$12</f>
        <v>2663.694</v>
      </c>
    </row>
    <row r="563" spans="3:13" x14ac:dyDescent="0.25">
      <c r="C563" t="str">
        <f>IF(COUNTA($E$14:E563)=COUNTA($E$14:E562),"","COD - "&amp;COUNTA($E$14:E563))</f>
        <v>COD - 550</v>
      </c>
      <c r="E563" s="1">
        <v>45269</v>
      </c>
      <c r="F563" t="s">
        <v>31</v>
      </c>
      <c r="G563" t="s">
        <v>28</v>
      </c>
      <c r="H563" t="s">
        <v>21</v>
      </c>
      <c r="I563" s="3">
        <v>9587</v>
      </c>
      <c r="J563" s="4">
        <v>50</v>
      </c>
      <c r="K563" s="3" cm="1">
        <f t="array" ref="K563">SUM(TB_INGRESOSYEGRESOS[[#This Row],[Costo]:[Unidades]]*$K$12)</f>
        <v>2023.77</v>
      </c>
      <c r="L563" s="3">
        <f t="shared" si="8"/>
        <v>11660.77</v>
      </c>
      <c r="M563" s="21">
        <f>TB_INGRESOSYEGRESOS[[#This Row],[Total]]*$M$12</f>
        <v>3498.2310000000002</v>
      </c>
    </row>
    <row r="564" spans="3:13" x14ac:dyDescent="0.25">
      <c r="C564" t="str">
        <f>IF(COUNTA($E$14:E564)=COUNTA($E$14:E563),"","COD - "&amp;COUNTA($E$14:E564))</f>
        <v>COD - 551</v>
      </c>
      <c r="E564" s="1">
        <v>45268</v>
      </c>
      <c r="F564" t="s">
        <v>16</v>
      </c>
      <c r="G564" t="s">
        <v>29</v>
      </c>
      <c r="H564" t="s">
        <v>19</v>
      </c>
      <c r="I564" s="3">
        <v>4560</v>
      </c>
      <c r="J564" s="4">
        <v>16</v>
      </c>
      <c r="K564" s="3" cm="1">
        <f t="array" ref="K564">SUM(TB_INGRESOSYEGRESOS[[#This Row],[Costo]:[Unidades]]*$K$12)</f>
        <v>960.95999999999992</v>
      </c>
      <c r="L564" s="3">
        <f t="shared" si="8"/>
        <v>5536.96</v>
      </c>
      <c r="M564" s="21">
        <f>TB_INGRESOSYEGRESOS[[#This Row],[Total]]*$M$12</f>
        <v>1661.088</v>
      </c>
    </row>
    <row r="565" spans="3:13" x14ac:dyDescent="0.25">
      <c r="C565" t="str">
        <f>IF(COUNTA($E$14:E565)=COUNTA($E$14:E564),"","COD - "&amp;COUNTA($E$14:E565))</f>
        <v>COD - 552</v>
      </c>
      <c r="E565" s="1">
        <v>45267</v>
      </c>
      <c r="F565" t="s">
        <v>34</v>
      </c>
      <c r="G565" t="s">
        <v>28</v>
      </c>
      <c r="H565" t="s">
        <v>20</v>
      </c>
      <c r="I565" s="3">
        <v>1100</v>
      </c>
      <c r="J565" s="4">
        <v>23</v>
      </c>
      <c r="K565" s="3" cm="1">
        <f t="array" ref="K565">SUM(TB_INGRESOSYEGRESOS[[#This Row],[Costo]:[Unidades]]*$K$12)</f>
        <v>235.83</v>
      </c>
      <c r="L565" s="3">
        <f t="shared" si="8"/>
        <v>1358.83</v>
      </c>
      <c r="M565" s="21">
        <f>TB_INGRESOSYEGRESOS[[#This Row],[Total]]*$M$12</f>
        <v>407.64899999999994</v>
      </c>
    </row>
    <row r="566" spans="3:13" x14ac:dyDescent="0.25">
      <c r="C566" t="str">
        <f>IF(COUNTA($E$14:E566)=COUNTA($E$14:E565),"","COD - "&amp;COUNTA($E$14:E566))</f>
        <v>COD - 553</v>
      </c>
      <c r="E566" s="1">
        <v>45267</v>
      </c>
      <c r="F566" t="s">
        <v>33</v>
      </c>
      <c r="G566" t="s">
        <v>28</v>
      </c>
      <c r="H566" t="s">
        <v>21</v>
      </c>
      <c r="I566" s="3">
        <v>8287</v>
      </c>
      <c r="J566" s="4">
        <v>15</v>
      </c>
      <c r="K566" s="3" cm="1">
        <f t="array" ref="K566">SUM(TB_INGRESOSYEGRESOS[[#This Row],[Costo]:[Unidades]]*$K$12)</f>
        <v>1743.42</v>
      </c>
      <c r="L566" s="3">
        <f t="shared" si="8"/>
        <v>10045.42</v>
      </c>
      <c r="M566" s="21">
        <f>TB_INGRESOSYEGRESOS[[#This Row],[Total]]*$M$12</f>
        <v>3013.6259999999997</v>
      </c>
    </row>
    <row r="567" spans="3:13" x14ac:dyDescent="0.25">
      <c r="C567" t="str">
        <f>IF(COUNTA($E$14:E567)=COUNTA($E$14:E566),"","COD - "&amp;COUNTA($E$14:E567))</f>
        <v>COD - 554</v>
      </c>
      <c r="E567" s="1">
        <v>45267</v>
      </c>
      <c r="F567" t="s">
        <v>13</v>
      </c>
      <c r="G567" t="s">
        <v>29</v>
      </c>
      <c r="H567" t="s">
        <v>20</v>
      </c>
      <c r="I567" s="3">
        <v>3464</v>
      </c>
      <c r="J567" s="4">
        <v>40</v>
      </c>
      <c r="K567" s="3" cm="1">
        <f t="array" ref="K567">SUM(TB_INGRESOSYEGRESOS[[#This Row],[Costo]:[Unidades]]*$K$12)</f>
        <v>735.83999999999992</v>
      </c>
      <c r="L567" s="3">
        <f t="shared" si="8"/>
        <v>4239.84</v>
      </c>
      <c r="M567" s="21">
        <f>TB_INGRESOSYEGRESOS[[#This Row],[Total]]*$M$12</f>
        <v>1271.952</v>
      </c>
    </row>
    <row r="568" spans="3:13" x14ac:dyDescent="0.25">
      <c r="C568" t="str">
        <f>IF(COUNTA($E$14:E568)=COUNTA($E$14:E567),"","COD - "&amp;COUNTA($E$14:E568))</f>
        <v>COD - 555</v>
      </c>
      <c r="E568" s="1">
        <v>45266</v>
      </c>
      <c r="F568" t="s">
        <v>13</v>
      </c>
      <c r="G568" t="s">
        <v>29</v>
      </c>
      <c r="H568" t="s">
        <v>20</v>
      </c>
      <c r="I568" s="3">
        <v>5524</v>
      </c>
      <c r="J568" s="4">
        <v>14</v>
      </c>
      <c r="K568" s="3" cm="1">
        <f t="array" ref="K568">SUM(TB_INGRESOSYEGRESOS[[#This Row],[Costo]:[Unidades]]*$K$12)</f>
        <v>1162.98</v>
      </c>
      <c r="L568" s="3">
        <f t="shared" si="8"/>
        <v>6700.98</v>
      </c>
      <c r="M568" s="21">
        <f>TB_INGRESOSYEGRESOS[[#This Row],[Total]]*$M$12</f>
        <v>2010.2939999999999</v>
      </c>
    </row>
    <row r="569" spans="3:13" x14ac:dyDescent="0.25">
      <c r="C569" t="str">
        <f>IF(COUNTA($E$14:E569)=COUNTA($E$14:E568),"","COD - "&amp;COUNTA($E$14:E569))</f>
        <v>COD - 556</v>
      </c>
      <c r="E569" s="1">
        <v>45266</v>
      </c>
      <c r="F569" t="s">
        <v>34</v>
      </c>
      <c r="G569" t="s">
        <v>28</v>
      </c>
      <c r="H569" t="s">
        <v>19</v>
      </c>
      <c r="I569" s="3">
        <v>9496</v>
      </c>
      <c r="J569" s="4">
        <v>2</v>
      </c>
      <c r="K569" s="3" cm="1">
        <f t="array" ref="K569">SUM(TB_INGRESOSYEGRESOS[[#This Row],[Costo]:[Unidades]]*$K$12)</f>
        <v>1994.58</v>
      </c>
      <c r="L569" s="3">
        <f t="shared" si="8"/>
        <v>11492.58</v>
      </c>
      <c r="M569" s="21">
        <f>TB_INGRESOSYEGRESOS[[#This Row],[Total]]*$M$12</f>
        <v>3447.7739999999999</v>
      </c>
    </row>
    <row r="570" spans="3:13" x14ac:dyDescent="0.25">
      <c r="C570" t="str">
        <f>IF(COUNTA($E$14:E570)=COUNTA($E$14:E569),"","COD - "&amp;COUNTA($E$14:E570))</f>
        <v>COD - 557</v>
      </c>
      <c r="E570" s="1">
        <v>45266</v>
      </c>
      <c r="F570" t="s">
        <v>31</v>
      </c>
      <c r="G570" t="s">
        <v>28</v>
      </c>
      <c r="H570" t="s">
        <v>19</v>
      </c>
      <c r="I570" s="3">
        <v>615</v>
      </c>
      <c r="J570" s="4">
        <v>23</v>
      </c>
      <c r="K570" s="3" cm="1">
        <f t="array" ref="K570">SUM(TB_INGRESOSYEGRESOS[[#This Row],[Costo]:[Unidades]]*$K$12)</f>
        <v>133.98000000000002</v>
      </c>
      <c r="L570" s="3">
        <f t="shared" si="8"/>
        <v>771.98</v>
      </c>
      <c r="M570" s="21">
        <f>TB_INGRESOSYEGRESOS[[#This Row],[Total]]*$M$12</f>
        <v>231.59399999999999</v>
      </c>
    </row>
    <row r="571" spans="3:13" x14ac:dyDescent="0.25">
      <c r="C571" t="str">
        <f>IF(COUNTA($E$14:E571)=COUNTA($E$14:E570),"","COD - "&amp;COUNTA($E$14:E571))</f>
        <v>COD - 558</v>
      </c>
      <c r="E571" s="1">
        <v>45266</v>
      </c>
      <c r="F571" t="s">
        <v>16</v>
      </c>
      <c r="G571" t="s">
        <v>29</v>
      </c>
      <c r="H571" t="s">
        <v>20</v>
      </c>
      <c r="I571" s="3">
        <v>6782</v>
      </c>
      <c r="J571" s="4">
        <v>17</v>
      </c>
      <c r="K571" s="3" cm="1">
        <f t="array" ref="K571">SUM(TB_INGRESOSYEGRESOS[[#This Row],[Costo]:[Unidades]]*$K$12)</f>
        <v>1427.79</v>
      </c>
      <c r="L571" s="3">
        <f t="shared" si="8"/>
        <v>8226.7900000000009</v>
      </c>
      <c r="M571" s="21">
        <f>TB_INGRESOSYEGRESOS[[#This Row],[Total]]*$M$12</f>
        <v>2468.0370000000003</v>
      </c>
    </row>
    <row r="572" spans="3:13" x14ac:dyDescent="0.25">
      <c r="C572" t="str">
        <f>IF(COUNTA($E$14:E572)=COUNTA($E$14:E571),"","COD - "&amp;COUNTA($E$14:E572))</f>
        <v>COD - 559</v>
      </c>
      <c r="E572" s="1">
        <v>45266</v>
      </c>
      <c r="F572" t="s">
        <v>13</v>
      </c>
      <c r="G572" t="s">
        <v>29</v>
      </c>
      <c r="H572" t="s">
        <v>20</v>
      </c>
      <c r="I572" s="3">
        <v>3276</v>
      </c>
      <c r="J572" s="4">
        <v>8</v>
      </c>
      <c r="K572" s="3" cm="1">
        <f t="array" ref="K572">SUM(TB_INGRESOSYEGRESOS[[#This Row],[Costo]:[Unidades]]*$K$12)</f>
        <v>689.63999999999987</v>
      </c>
      <c r="L572" s="3">
        <f t="shared" si="8"/>
        <v>3973.64</v>
      </c>
      <c r="M572" s="21">
        <f>TB_INGRESOSYEGRESOS[[#This Row],[Total]]*$M$12</f>
        <v>1192.0919999999999</v>
      </c>
    </row>
    <row r="573" spans="3:13" x14ac:dyDescent="0.25">
      <c r="C573" t="str">
        <f>IF(COUNTA($E$14:E573)=COUNTA($E$14:E572),"","COD - "&amp;COUNTA($E$14:E573))</f>
        <v>COD - 560</v>
      </c>
      <c r="E573" s="1">
        <v>45266</v>
      </c>
      <c r="F573" t="s">
        <v>32</v>
      </c>
      <c r="G573" t="s">
        <v>28</v>
      </c>
      <c r="H573" t="s">
        <v>19</v>
      </c>
      <c r="I573" s="3">
        <v>7787</v>
      </c>
      <c r="J573" s="4">
        <v>35</v>
      </c>
      <c r="K573" s="3" cm="1">
        <f t="array" ref="K573">SUM(TB_INGRESOSYEGRESOS[[#This Row],[Costo]:[Unidades]]*$K$12)</f>
        <v>1642.62</v>
      </c>
      <c r="L573" s="3">
        <f t="shared" si="8"/>
        <v>9464.619999999999</v>
      </c>
      <c r="M573" s="21">
        <f>TB_INGRESOSYEGRESOS[[#This Row],[Total]]*$M$12</f>
        <v>2839.3859999999995</v>
      </c>
    </row>
    <row r="574" spans="3:13" x14ac:dyDescent="0.25">
      <c r="C574" t="str">
        <f>IF(COUNTA($E$14:E574)=COUNTA($E$14:E573),"","COD - "&amp;COUNTA($E$14:E574))</f>
        <v>COD - 561</v>
      </c>
      <c r="E574" s="1">
        <v>45266</v>
      </c>
      <c r="F574" t="s">
        <v>35</v>
      </c>
      <c r="G574" t="s">
        <v>28</v>
      </c>
      <c r="H574" t="s">
        <v>20</v>
      </c>
      <c r="I574" s="3">
        <v>3839</v>
      </c>
      <c r="J574" s="4">
        <v>23</v>
      </c>
      <c r="K574" s="3" cm="1">
        <f t="array" ref="K574">SUM(TB_INGRESOSYEGRESOS[[#This Row],[Costo]:[Unidades]]*$K$12)</f>
        <v>811.02</v>
      </c>
      <c r="L574" s="3">
        <f t="shared" si="8"/>
        <v>4673.0200000000004</v>
      </c>
      <c r="M574" s="21">
        <f>TB_INGRESOSYEGRESOS[[#This Row],[Total]]*$M$12</f>
        <v>1401.9060000000002</v>
      </c>
    </row>
    <row r="575" spans="3:13" x14ac:dyDescent="0.25">
      <c r="C575" t="str">
        <f>IF(COUNTA($E$14:E575)=COUNTA($E$14:E574),"","COD - "&amp;COUNTA($E$14:E575))</f>
        <v>COD - 562</v>
      </c>
      <c r="E575" s="1">
        <v>45265</v>
      </c>
      <c r="F575" t="s">
        <v>33</v>
      </c>
      <c r="G575" t="s">
        <v>28</v>
      </c>
      <c r="H575" t="s">
        <v>21</v>
      </c>
      <c r="I575" s="3">
        <v>4784</v>
      </c>
      <c r="J575" s="4">
        <v>30</v>
      </c>
      <c r="K575" s="3" cm="1">
        <f t="array" ref="K575">SUM(TB_INGRESOSYEGRESOS[[#This Row],[Costo]:[Unidades]]*$K$12)</f>
        <v>1010.9399999999999</v>
      </c>
      <c r="L575" s="3">
        <f t="shared" si="8"/>
        <v>5824.94</v>
      </c>
      <c r="M575" s="21">
        <f>TB_INGRESOSYEGRESOS[[#This Row],[Total]]*$M$12</f>
        <v>1747.4819999999997</v>
      </c>
    </row>
    <row r="576" spans="3:13" x14ac:dyDescent="0.25">
      <c r="C576" t="str">
        <f>IF(COUNTA($E$14:E576)=COUNTA($E$14:E575),"","COD - "&amp;COUNTA($E$14:E576))</f>
        <v>COD - 563</v>
      </c>
      <c r="E576" s="1">
        <v>45265</v>
      </c>
      <c r="F576" t="s">
        <v>16</v>
      </c>
      <c r="G576" t="s">
        <v>29</v>
      </c>
      <c r="H576" t="s">
        <v>20</v>
      </c>
      <c r="I576" s="3">
        <v>4243</v>
      </c>
      <c r="J576" s="4">
        <v>6</v>
      </c>
      <c r="K576" s="3" cm="1">
        <f t="array" ref="K576">SUM(TB_INGRESOSYEGRESOS[[#This Row],[Costo]:[Unidades]]*$K$12)</f>
        <v>892.29</v>
      </c>
      <c r="L576" s="3">
        <f t="shared" si="8"/>
        <v>5141.29</v>
      </c>
      <c r="M576" s="21">
        <f>TB_INGRESOSYEGRESOS[[#This Row],[Total]]*$M$12</f>
        <v>1542.3869999999999</v>
      </c>
    </row>
    <row r="577" spans="3:13" x14ac:dyDescent="0.25">
      <c r="C577" t="str">
        <f>IF(COUNTA($E$14:E577)=COUNTA($E$14:E576),"","COD - "&amp;COUNTA($E$14:E577))</f>
        <v>COD - 564</v>
      </c>
      <c r="E577" s="1">
        <v>45264</v>
      </c>
      <c r="F577" t="s">
        <v>31</v>
      </c>
      <c r="G577" t="s">
        <v>28</v>
      </c>
      <c r="H577" t="s">
        <v>20</v>
      </c>
      <c r="I577" s="3">
        <v>5587</v>
      </c>
      <c r="J577" s="4">
        <v>30</v>
      </c>
      <c r="K577" s="3" cm="1">
        <f t="array" ref="K577">SUM(TB_INGRESOSYEGRESOS[[#This Row],[Costo]:[Unidades]]*$K$12)</f>
        <v>1179.57</v>
      </c>
      <c r="L577" s="3">
        <f t="shared" si="8"/>
        <v>6796.57</v>
      </c>
      <c r="M577" s="21">
        <f>TB_INGRESOSYEGRESOS[[#This Row],[Total]]*$M$12</f>
        <v>2038.9709999999998</v>
      </c>
    </row>
    <row r="578" spans="3:13" x14ac:dyDescent="0.25">
      <c r="C578" t="str">
        <f>IF(COUNTA($E$14:E578)=COUNTA($E$14:E577),"","COD - "&amp;COUNTA($E$14:E578))</f>
        <v>COD - 565</v>
      </c>
      <c r="E578" s="1">
        <v>45264</v>
      </c>
      <c r="F578" t="s">
        <v>34</v>
      </c>
      <c r="G578" t="s">
        <v>28</v>
      </c>
      <c r="H578" t="s">
        <v>20</v>
      </c>
      <c r="I578" s="3">
        <v>9689</v>
      </c>
      <c r="J578" s="4">
        <v>30</v>
      </c>
      <c r="K578" s="3" cm="1">
        <f t="array" ref="K578">SUM(TB_INGRESOSYEGRESOS[[#This Row],[Costo]:[Unidades]]*$K$12)</f>
        <v>2040.9899999999998</v>
      </c>
      <c r="L578" s="3">
        <f t="shared" si="8"/>
        <v>11759.99</v>
      </c>
      <c r="M578" s="21">
        <f>TB_INGRESOSYEGRESOS[[#This Row],[Total]]*$M$12</f>
        <v>3527.9969999999998</v>
      </c>
    </row>
    <row r="579" spans="3:13" x14ac:dyDescent="0.25">
      <c r="C579" t="str">
        <f>IF(COUNTA($E$14:E579)=COUNTA($E$14:E578),"","COD - "&amp;COUNTA($E$14:E579))</f>
        <v>COD - 566</v>
      </c>
      <c r="E579" s="1">
        <v>45264</v>
      </c>
      <c r="F579" t="s">
        <v>14</v>
      </c>
      <c r="G579" t="s">
        <v>29</v>
      </c>
      <c r="H579" t="s">
        <v>20</v>
      </c>
      <c r="I579" s="3">
        <v>3803</v>
      </c>
      <c r="J579" s="4">
        <v>19</v>
      </c>
      <c r="K579" s="3" cm="1">
        <f t="array" ref="K579">SUM(TB_INGRESOSYEGRESOS[[#This Row],[Costo]:[Unidades]]*$K$12)</f>
        <v>802.62</v>
      </c>
      <c r="L579" s="3">
        <f t="shared" si="8"/>
        <v>4624.62</v>
      </c>
      <c r="M579" s="21">
        <f>TB_INGRESOSYEGRESOS[[#This Row],[Total]]*$M$12</f>
        <v>1387.386</v>
      </c>
    </row>
    <row r="580" spans="3:13" x14ac:dyDescent="0.25">
      <c r="C580" t="str">
        <f>IF(COUNTA($E$14:E580)=COUNTA($E$14:E579),"","COD - "&amp;COUNTA($E$14:E580))</f>
        <v>COD - 567</v>
      </c>
      <c r="E580" s="1">
        <v>45263</v>
      </c>
      <c r="F580" t="s">
        <v>35</v>
      </c>
      <c r="G580" t="s">
        <v>28</v>
      </c>
      <c r="H580" t="s">
        <v>21</v>
      </c>
      <c r="I580" s="3">
        <v>4191</v>
      </c>
      <c r="J580" s="4">
        <v>28</v>
      </c>
      <c r="K580" s="3" cm="1">
        <f t="array" ref="K580">SUM(TB_INGRESOSYEGRESOS[[#This Row],[Costo]:[Unidades]]*$K$12)</f>
        <v>885.99</v>
      </c>
      <c r="L580" s="3">
        <f t="shared" si="8"/>
        <v>5104.99</v>
      </c>
      <c r="M580" s="21">
        <f>TB_INGRESOSYEGRESOS[[#This Row],[Total]]*$M$12</f>
        <v>1531.4969999999998</v>
      </c>
    </row>
    <row r="581" spans="3:13" x14ac:dyDescent="0.25">
      <c r="C581" t="str">
        <f>IF(COUNTA($E$14:E581)=COUNTA($E$14:E580),"","COD - "&amp;COUNTA($E$14:E581))</f>
        <v>COD - 568</v>
      </c>
      <c r="E581" s="1">
        <v>45262</v>
      </c>
      <c r="F581" t="s">
        <v>15</v>
      </c>
      <c r="G581" t="s">
        <v>29</v>
      </c>
      <c r="H581" t="s">
        <v>20</v>
      </c>
      <c r="I581" s="3">
        <v>7760</v>
      </c>
      <c r="J581" s="4">
        <v>18</v>
      </c>
      <c r="K581" s="3" cm="1">
        <f t="array" ref="K581">SUM(TB_INGRESOSYEGRESOS[[#This Row],[Costo]:[Unidades]]*$K$12)</f>
        <v>1633.3799999999999</v>
      </c>
      <c r="L581" s="3">
        <f t="shared" si="8"/>
        <v>9411.3799999999992</v>
      </c>
      <c r="M581" s="21">
        <f>TB_INGRESOSYEGRESOS[[#This Row],[Total]]*$M$12</f>
        <v>2823.4139999999998</v>
      </c>
    </row>
    <row r="582" spans="3:13" x14ac:dyDescent="0.25">
      <c r="C582" t="str">
        <f>IF(COUNTA($E$14:E582)=COUNTA($E$14:E581),"","COD - "&amp;COUNTA($E$14:E582))</f>
        <v>COD - 569</v>
      </c>
      <c r="E582" s="1">
        <v>45262</v>
      </c>
      <c r="F582" t="s">
        <v>13</v>
      </c>
      <c r="G582" t="s">
        <v>29</v>
      </c>
      <c r="H582" t="s">
        <v>19</v>
      </c>
      <c r="I582" s="3">
        <v>134</v>
      </c>
      <c r="J582" s="4">
        <v>47</v>
      </c>
      <c r="K582" s="3" cm="1">
        <f t="array" ref="K582">SUM(TB_INGRESOSYEGRESOS[[#This Row],[Costo]:[Unidades]]*$K$12)</f>
        <v>38.01</v>
      </c>
      <c r="L582" s="3">
        <f t="shared" si="8"/>
        <v>219.01</v>
      </c>
      <c r="M582" s="21">
        <f>TB_INGRESOSYEGRESOS[[#This Row],[Total]]*$M$12</f>
        <v>65.702999999999989</v>
      </c>
    </row>
    <row r="583" spans="3:13" x14ac:dyDescent="0.25">
      <c r="C583" t="str">
        <f>IF(COUNTA($E$14:E583)=COUNTA($E$14:E582),"","COD - "&amp;COUNTA($E$14:E583))</f>
        <v>COD - 570</v>
      </c>
      <c r="E583" s="1">
        <v>45262</v>
      </c>
      <c r="F583" t="s">
        <v>15</v>
      </c>
      <c r="G583" t="s">
        <v>29</v>
      </c>
      <c r="H583" t="s">
        <v>20</v>
      </c>
      <c r="I583" s="3">
        <v>3063</v>
      </c>
      <c r="J583" s="4">
        <v>2</v>
      </c>
      <c r="K583" s="3" cm="1">
        <f t="array" ref="K583">SUM(TB_INGRESOSYEGRESOS[[#This Row],[Costo]:[Unidades]]*$K$12)</f>
        <v>643.65</v>
      </c>
      <c r="L583" s="3">
        <f t="shared" si="8"/>
        <v>3708.65</v>
      </c>
      <c r="M583" s="21">
        <f>TB_INGRESOSYEGRESOS[[#This Row],[Total]]*$M$12</f>
        <v>1112.595</v>
      </c>
    </row>
    <row r="584" spans="3:13" x14ac:dyDescent="0.25">
      <c r="C584" t="str">
        <f>IF(COUNTA($E$14:E584)=COUNTA($E$14:E583),"","COD - "&amp;COUNTA($E$14:E584))</f>
        <v>COD - 571</v>
      </c>
      <c r="E584" s="1">
        <v>45262</v>
      </c>
      <c r="F584" t="s">
        <v>34</v>
      </c>
      <c r="G584" t="s">
        <v>28</v>
      </c>
      <c r="H584" t="s">
        <v>20</v>
      </c>
      <c r="I584" s="3">
        <v>3694</v>
      </c>
      <c r="J584" s="4">
        <v>33</v>
      </c>
      <c r="K584" s="3" cm="1">
        <f t="array" ref="K584">SUM(TB_INGRESOSYEGRESOS[[#This Row],[Costo]:[Unidades]]*$K$12)</f>
        <v>782.67</v>
      </c>
      <c r="L584" s="3">
        <f t="shared" si="8"/>
        <v>4509.67</v>
      </c>
      <c r="M584" s="21">
        <f>TB_INGRESOSYEGRESOS[[#This Row],[Total]]*$M$12</f>
        <v>1352.9010000000001</v>
      </c>
    </row>
    <row r="585" spans="3:13" x14ac:dyDescent="0.25">
      <c r="C585" t="str">
        <f>IF(COUNTA($E$14:E585)=COUNTA($E$14:E584),"","COD - "&amp;COUNTA($E$14:E585))</f>
        <v>COD - 572</v>
      </c>
      <c r="E585" s="1">
        <v>45261</v>
      </c>
      <c r="F585" t="s">
        <v>35</v>
      </c>
      <c r="G585" t="s">
        <v>28</v>
      </c>
      <c r="H585" t="s">
        <v>20</v>
      </c>
      <c r="I585" s="3">
        <v>9178</v>
      </c>
      <c r="J585" s="4">
        <v>6</v>
      </c>
      <c r="K585" s="3" cm="1">
        <f t="array" ref="K585">SUM(TB_INGRESOSYEGRESOS[[#This Row],[Costo]:[Unidades]]*$K$12)</f>
        <v>1928.6399999999999</v>
      </c>
      <c r="L585" s="3">
        <f t="shared" si="8"/>
        <v>11112.64</v>
      </c>
      <c r="M585" s="21">
        <f>TB_INGRESOSYEGRESOS[[#This Row],[Total]]*$M$12</f>
        <v>3333.7919999999999</v>
      </c>
    </row>
    <row r="586" spans="3:13" x14ac:dyDescent="0.25">
      <c r="C586" t="str">
        <f>IF(COUNTA($E$14:E586)=COUNTA($E$14:E585),"","COD - "&amp;COUNTA($E$14:E586))</f>
        <v>COD - 573</v>
      </c>
      <c r="E586" s="1">
        <v>45261</v>
      </c>
      <c r="F586" t="s">
        <v>31</v>
      </c>
      <c r="G586" t="s">
        <v>28</v>
      </c>
      <c r="H586" t="s">
        <v>21</v>
      </c>
      <c r="I586" s="3">
        <v>5482</v>
      </c>
      <c r="J586" s="4">
        <v>25</v>
      </c>
      <c r="K586" s="3" cm="1">
        <f t="array" ref="K586">SUM(TB_INGRESOSYEGRESOS[[#This Row],[Costo]:[Unidades]]*$K$12)</f>
        <v>1156.47</v>
      </c>
      <c r="L586" s="3">
        <f t="shared" si="8"/>
        <v>6663.47</v>
      </c>
      <c r="M586" s="21">
        <f>TB_INGRESOSYEGRESOS[[#This Row],[Total]]*$M$12</f>
        <v>1999.0409999999999</v>
      </c>
    </row>
    <row r="587" spans="3:13" x14ac:dyDescent="0.25">
      <c r="C587" t="str">
        <f>IF(COUNTA($E$14:E587)=COUNTA($E$14:E586),"","COD - "&amp;COUNTA($E$14:E587))</f>
        <v>COD - 574</v>
      </c>
      <c r="E587" s="1">
        <v>45261</v>
      </c>
      <c r="F587" t="s">
        <v>16</v>
      </c>
      <c r="G587" t="s">
        <v>29</v>
      </c>
      <c r="H587" t="s">
        <v>21</v>
      </c>
      <c r="I587" s="3">
        <v>1194</v>
      </c>
      <c r="J587" s="4">
        <v>4</v>
      </c>
      <c r="K587" s="3" cm="1">
        <f t="array" ref="K587">SUM(TB_INGRESOSYEGRESOS[[#This Row],[Costo]:[Unidades]]*$K$12)</f>
        <v>251.57999999999998</v>
      </c>
      <c r="L587" s="3">
        <f t="shared" si="8"/>
        <v>1449.58</v>
      </c>
      <c r="M587" s="21">
        <f>TB_INGRESOSYEGRESOS[[#This Row],[Total]]*$M$12</f>
        <v>434.87399999999997</v>
      </c>
    </row>
    <row r="588" spans="3:13" x14ac:dyDescent="0.25">
      <c r="C588" t="str">
        <f>IF(COUNTA($E$14:E588)=COUNTA($E$14:E587),"","COD - "&amp;COUNTA($E$14:E588))</f>
        <v>COD - 575</v>
      </c>
      <c r="E588" s="1">
        <v>45261</v>
      </c>
      <c r="F588" t="s">
        <v>14</v>
      </c>
      <c r="G588" t="s">
        <v>29</v>
      </c>
      <c r="H588" t="s">
        <v>20</v>
      </c>
      <c r="I588" s="3">
        <v>1596</v>
      </c>
      <c r="J588" s="4">
        <v>5</v>
      </c>
      <c r="K588" s="3" cm="1">
        <f t="array" ref="K588">SUM(TB_INGRESOSYEGRESOS[[#This Row],[Costo]:[Unidades]]*$K$12)</f>
        <v>336.21</v>
      </c>
      <c r="L588" s="3">
        <f t="shared" si="8"/>
        <v>1937.21</v>
      </c>
      <c r="M588" s="21">
        <f>TB_INGRESOSYEGRESOS[[#This Row],[Total]]*$M$12</f>
        <v>581.16300000000001</v>
      </c>
    </row>
    <row r="589" spans="3:13" x14ac:dyDescent="0.25">
      <c r="C589" t="str">
        <f>IF(COUNTA($E$14:E589)=COUNTA($E$14:E588),"","COD - "&amp;COUNTA($E$14:E589))</f>
        <v>COD - 576</v>
      </c>
      <c r="E589" s="1">
        <v>45261</v>
      </c>
      <c r="F589" t="s">
        <v>13</v>
      </c>
      <c r="G589" t="s">
        <v>29</v>
      </c>
      <c r="H589" t="s">
        <v>20</v>
      </c>
      <c r="I589" s="3">
        <v>9723</v>
      </c>
      <c r="J589" s="4">
        <v>42</v>
      </c>
      <c r="K589" s="3" cm="1">
        <f t="array" ref="K589">SUM(TB_INGRESOSYEGRESOS[[#This Row],[Costo]:[Unidades]]*$K$12)</f>
        <v>2050.65</v>
      </c>
      <c r="L589" s="3">
        <f t="shared" si="8"/>
        <v>11815.65</v>
      </c>
      <c r="M589" s="21">
        <f>TB_INGRESOSYEGRESOS[[#This Row],[Total]]*$M$12</f>
        <v>3544.6949999999997</v>
      </c>
    </row>
    <row r="590" spans="3:13" x14ac:dyDescent="0.25">
      <c r="C590" t="str">
        <f>IF(COUNTA($E$14:E590)=COUNTA($E$14:E589),"","COD - "&amp;COUNTA($E$14:E590))</f>
        <v>COD - 577</v>
      </c>
      <c r="E590" s="1">
        <v>45260</v>
      </c>
      <c r="F590" t="s">
        <v>31</v>
      </c>
      <c r="G590" t="s">
        <v>28</v>
      </c>
      <c r="H590" t="s">
        <v>20</v>
      </c>
      <c r="I590" s="3">
        <v>9039</v>
      </c>
      <c r="J590" s="4">
        <v>31</v>
      </c>
      <c r="K590" s="3" cm="1">
        <f t="array" ref="K590">SUM(TB_INGRESOSYEGRESOS[[#This Row],[Costo]:[Unidades]]*$K$12)</f>
        <v>1904.6999999999998</v>
      </c>
      <c r="L590" s="3">
        <f t="shared" ref="L590:L653" si="9">IF(SUM(I590:K590)=0,"",SUM(I590:K590))</f>
        <v>10974.7</v>
      </c>
      <c r="M590" s="21">
        <f>TB_INGRESOSYEGRESOS[[#This Row],[Total]]*$M$12</f>
        <v>3292.4100000000003</v>
      </c>
    </row>
    <row r="591" spans="3:13" x14ac:dyDescent="0.25">
      <c r="C591" t="str">
        <f>IF(COUNTA($E$14:E591)=COUNTA($E$14:E590),"","COD - "&amp;COUNTA($E$14:E591))</f>
        <v>COD - 578</v>
      </c>
      <c r="E591" s="1">
        <v>45259</v>
      </c>
      <c r="F591" t="s">
        <v>15</v>
      </c>
      <c r="G591" t="s">
        <v>29</v>
      </c>
      <c r="H591" t="s">
        <v>20</v>
      </c>
      <c r="I591" s="3">
        <v>6350</v>
      </c>
      <c r="J591" s="4">
        <v>9</v>
      </c>
      <c r="K591" s="3" cm="1">
        <f t="array" ref="K591">SUM(TB_INGRESOSYEGRESOS[[#This Row],[Costo]:[Unidades]]*$K$12)</f>
        <v>1335.39</v>
      </c>
      <c r="L591" s="3">
        <f t="shared" si="9"/>
        <v>7694.39</v>
      </c>
      <c r="M591" s="21">
        <f>TB_INGRESOSYEGRESOS[[#This Row],[Total]]*$M$12</f>
        <v>2308.317</v>
      </c>
    </row>
    <row r="592" spans="3:13" x14ac:dyDescent="0.25">
      <c r="C592" t="str">
        <f>IF(COUNTA($E$14:E592)=COUNTA($E$14:E591),"","COD - "&amp;COUNTA($E$14:E592))</f>
        <v>COD - 579</v>
      </c>
      <c r="E592" s="1">
        <v>45259</v>
      </c>
      <c r="F592" t="s">
        <v>13</v>
      </c>
      <c r="G592" t="s">
        <v>29</v>
      </c>
      <c r="H592" t="s">
        <v>19</v>
      </c>
      <c r="I592" s="3">
        <v>9193</v>
      </c>
      <c r="J592" s="4">
        <v>11</v>
      </c>
      <c r="K592" s="3" cm="1">
        <f t="array" ref="K592">SUM(TB_INGRESOSYEGRESOS[[#This Row],[Costo]:[Unidades]]*$K$12)</f>
        <v>1932.84</v>
      </c>
      <c r="L592" s="3">
        <f t="shared" si="9"/>
        <v>11136.84</v>
      </c>
      <c r="M592" s="21">
        <f>TB_INGRESOSYEGRESOS[[#This Row],[Total]]*$M$12</f>
        <v>3341.0520000000001</v>
      </c>
    </row>
    <row r="593" spans="3:13" x14ac:dyDescent="0.25">
      <c r="C593" t="str">
        <f>IF(COUNTA($E$14:E593)=COUNTA($E$14:E592),"","COD - "&amp;COUNTA($E$14:E593))</f>
        <v>COD - 580</v>
      </c>
      <c r="E593" s="1">
        <v>45258</v>
      </c>
      <c r="F593" t="s">
        <v>14</v>
      </c>
      <c r="G593" t="s">
        <v>29</v>
      </c>
      <c r="H593" t="s">
        <v>20</v>
      </c>
      <c r="I593" s="3">
        <v>3115</v>
      </c>
      <c r="J593" s="4">
        <v>27</v>
      </c>
      <c r="K593" s="3" cm="1">
        <f t="array" ref="K593">SUM(TB_INGRESOSYEGRESOS[[#This Row],[Costo]:[Unidades]]*$K$12)</f>
        <v>659.81999999999994</v>
      </c>
      <c r="L593" s="3">
        <f t="shared" si="9"/>
        <v>3801.8199999999997</v>
      </c>
      <c r="M593" s="21">
        <f>TB_INGRESOSYEGRESOS[[#This Row],[Total]]*$M$12</f>
        <v>1140.5459999999998</v>
      </c>
    </row>
    <row r="594" spans="3:13" x14ac:dyDescent="0.25">
      <c r="C594" t="str">
        <f>IF(COUNTA($E$14:E594)=COUNTA($E$14:E593),"","COD - "&amp;COUNTA($E$14:E594))</f>
        <v>COD - 581</v>
      </c>
      <c r="E594" s="1">
        <v>45258</v>
      </c>
      <c r="F594" t="s">
        <v>14</v>
      </c>
      <c r="G594" t="s">
        <v>29</v>
      </c>
      <c r="H594" t="s">
        <v>20</v>
      </c>
      <c r="I594" s="3">
        <v>6693</v>
      </c>
      <c r="J594" s="4">
        <v>15</v>
      </c>
      <c r="K594" s="3" cm="1">
        <f t="array" ref="K594">SUM(TB_INGRESOSYEGRESOS[[#This Row],[Costo]:[Unidades]]*$K$12)</f>
        <v>1408.68</v>
      </c>
      <c r="L594" s="3">
        <f t="shared" si="9"/>
        <v>8116.68</v>
      </c>
      <c r="M594" s="21">
        <f>TB_INGRESOSYEGRESOS[[#This Row],[Total]]*$M$12</f>
        <v>2435.0039999999999</v>
      </c>
    </row>
    <row r="595" spans="3:13" x14ac:dyDescent="0.25">
      <c r="C595" t="str">
        <f>IF(COUNTA($E$14:E595)=COUNTA($E$14:E594),"","COD - "&amp;COUNTA($E$14:E595))</f>
        <v>COD - 582</v>
      </c>
      <c r="E595" s="1">
        <v>45258</v>
      </c>
      <c r="F595" t="s">
        <v>33</v>
      </c>
      <c r="G595" t="s">
        <v>28</v>
      </c>
      <c r="H595" t="s">
        <v>20</v>
      </c>
      <c r="I595" s="3">
        <v>1963</v>
      </c>
      <c r="J595" s="4">
        <v>33</v>
      </c>
      <c r="K595" s="3" cm="1">
        <f t="array" ref="K595">SUM(TB_INGRESOSYEGRESOS[[#This Row],[Costo]:[Unidades]]*$K$12)</f>
        <v>419.15999999999997</v>
      </c>
      <c r="L595" s="3">
        <f t="shared" si="9"/>
        <v>2415.16</v>
      </c>
      <c r="M595" s="21">
        <f>TB_INGRESOSYEGRESOS[[#This Row],[Total]]*$M$12</f>
        <v>724.54799999999989</v>
      </c>
    </row>
    <row r="596" spans="3:13" x14ac:dyDescent="0.25">
      <c r="C596" t="str">
        <f>IF(COUNTA($E$14:E596)=COUNTA($E$14:E595),"","COD - "&amp;COUNTA($E$14:E596))</f>
        <v>COD - 583</v>
      </c>
      <c r="E596" s="1">
        <v>45257</v>
      </c>
      <c r="F596" t="s">
        <v>13</v>
      </c>
      <c r="G596" t="s">
        <v>29</v>
      </c>
      <c r="H596" t="s">
        <v>21</v>
      </c>
      <c r="I596" s="3">
        <v>3341</v>
      </c>
      <c r="J596" s="4">
        <v>42</v>
      </c>
      <c r="K596" s="3" cm="1">
        <f t="array" ref="K596">SUM(TB_INGRESOSYEGRESOS[[#This Row],[Costo]:[Unidades]]*$K$12)</f>
        <v>710.43000000000006</v>
      </c>
      <c r="L596" s="3">
        <f t="shared" si="9"/>
        <v>4093.4300000000003</v>
      </c>
      <c r="M596" s="21">
        <f>TB_INGRESOSYEGRESOS[[#This Row],[Total]]*$M$12</f>
        <v>1228.029</v>
      </c>
    </row>
    <row r="597" spans="3:13" x14ac:dyDescent="0.25">
      <c r="C597" t="str">
        <f>IF(COUNTA($E$14:E597)=COUNTA($E$14:E596),"","COD - "&amp;COUNTA($E$14:E597))</f>
        <v>COD - 584</v>
      </c>
      <c r="E597" s="1">
        <v>45257</v>
      </c>
      <c r="F597" t="s">
        <v>31</v>
      </c>
      <c r="G597" t="s">
        <v>28</v>
      </c>
      <c r="H597" t="s">
        <v>20</v>
      </c>
      <c r="I597" s="3">
        <v>9359</v>
      </c>
      <c r="J597" s="4">
        <v>48</v>
      </c>
      <c r="K597" s="3" cm="1">
        <f t="array" ref="K597">SUM(TB_INGRESOSYEGRESOS[[#This Row],[Costo]:[Unidades]]*$K$12)</f>
        <v>1975.4699999999998</v>
      </c>
      <c r="L597" s="3">
        <f t="shared" si="9"/>
        <v>11382.47</v>
      </c>
      <c r="M597" s="21">
        <f>TB_INGRESOSYEGRESOS[[#This Row],[Total]]*$M$12</f>
        <v>3414.7409999999995</v>
      </c>
    </row>
    <row r="598" spans="3:13" x14ac:dyDescent="0.25">
      <c r="C598" t="str">
        <f>IF(COUNTA($E$14:E598)=COUNTA($E$14:E597),"","COD - "&amp;COUNTA($E$14:E598))</f>
        <v>COD - 585</v>
      </c>
      <c r="E598" s="1">
        <v>45256</v>
      </c>
      <c r="F598" t="s">
        <v>35</v>
      </c>
      <c r="G598" t="s">
        <v>28</v>
      </c>
      <c r="H598" t="s">
        <v>19</v>
      </c>
      <c r="I598" s="3">
        <v>4531</v>
      </c>
      <c r="J598" s="4">
        <v>23</v>
      </c>
      <c r="K598" s="3" cm="1">
        <f t="array" ref="K598">SUM(TB_INGRESOSYEGRESOS[[#This Row],[Costo]:[Unidades]]*$K$12)</f>
        <v>956.34</v>
      </c>
      <c r="L598" s="3">
        <f t="shared" si="9"/>
        <v>5510.34</v>
      </c>
      <c r="M598" s="21">
        <f>TB_INGRESOSYEGRESOS[[#This Row],[Total]]*$M$12</f>
        <v>1653.1020000000001</v>
      </c>
    </row>
    <row r="599" spans="3:13" x14ac:dyDescent="0.25">
      <c r="C599" t="str">
        <f>IF(COUNTA($E$14:E599)=COUNTA($E$14:E598),"","COD - "&amp;COUNTA($E$14:E599))</f>
        <v>COD - 586</v>
      </c>
      <c r="E599" s="1">
        <v>45256</v>
      </c>
      <c r="F599" t="s">
        <v>15</v>
      </c>
      <c r="G599" t="s">
        <v>29</v>
      </c>
      <c r="H599" t="s">
        <v>19</v>
      </c>
      <c r="I599" s="3">
        <v>7377</v>
      </c>
      <c r="J599" s="4">
        <v>32</v>
      </c>
      <c r="K599" s="3" cm="1">
        <f t="array" ref="K599">SUM(TB_INGRESOSYEGRESOS[[#This Row],[Costo]:[Unidades]]*$K$12)</f>
        <v>1555.8899999999999</v>
      </c>
      <c r="L599" s="3">
        <f t="shared" si="9"/>
        <v>8964.89</v>
      </c>
      <c r="M599" s="21">
        <f>TB_INGRESOSYEGRESOS[[#This Row],[Total]]*$M$12</f>
        <v>2689.4669999999996</v>
      </c>
    </row>
    <row r="600" spans="3:13" x14ac:dyDescent="0.25">
      <c r="C600" t="str">
        <f>IF(COUNTA($E$14:E600)=COUNTA($E$14:E599),"","COD - "&amp;COUNTA($E$14:E600))</f>
        <v>COD - 587</v>
      </c>
      <c r="E600" s="1">
        <v>45255</v>
      </c>
      <c r="F600" t="s">
        <v>14</v>
      </c>
      <c r="G600" t="s">
        <v>29</v>
      </c>
      <c r="H600" t="s">
        <v>20</v>
      </c>
      <c r="I600" s="3">
        <v>1685</v>
      </c>
      <c r="J600" s="4">
        <v>17</v>
      </c>
      <c r="K600" s="3" cm="1">
        <f t="array" ref="K600">SUM(TB_INGRESOSYEGRESOS[[#This Row],[Costo]:[Unidades]]*$K$12)</f>
        <v>357.41999999999996</v>
      </c>
      <c r="L600" s="3">
        <f t="shared" si="9"/>
        <v>2059.42</v>
      </c>
      <c r="M600" s="21">
        <f>TB_INGRESOSYEGRESOS[[#This Row],[Total]]*$M$12</f>
        <v>617.82600000000002</v>
      </c>
    </row>
    <row r="601" spans="3:13" x14ac:dyDescent="0.25">
      <c r="C601" t="str">
        <f>IF(COUNTA($E$14:E601)=COUNTA($E$14:E600),"","COD - "&amp;COUNTA($E$14:E601))</f>
        <v>COD - 588</v>
      </c>
      <c r="E601" s="1">
        <v>45255</v>
      </c>
      <c r="F601" t="s">
        <v>32</v>
      </c>
      <c r="G601" t="s">
        <v>28</v>
      </c>
      <c r="H601" t="s">
        <v>20</v>
      </c>
      <c r="I601" s="3">
        <v>1242</v>
      </c>
      <c r="J601" s="4">
        <v>38</v>
      </c>
      <c r="K601" s="3" cm="1">
        <f t="array" ref="K601">SUM(TB_INGRESOSYEGRESOS[[#This Row],[Costo]:[Unidades]]*$K$12)</f>
        <v>268.8</v>
      </c>
      <c r="L601" s="3">
        <f t="shared" si="9"/>
        <v>1548.8</v>
      </c>
      <c r="M601" s="21">
        <f>TB_INGRESOSYEGRESOS[[#This Row],[Total]]*$M$12</f>
        <v>464.64</v>
      </c>
    </row>
    <row r="602" spans="3:13" x14ac:dyDescent="0.25">
      <c r="C602" t="str">
        <f>IF(COUNTA($E$14:E602)=COUNTA($E$14:E601),"","COD - "&amp;COUNTA($E$14:E602))</f>
        <v>COD - 589</v>
      </c>
      <c r="E602" s="1">
        <v>45255</v>
      </c>
      <c r="F602" t="s">
        <v>31</v>
      </c>
      <c r="G602" t="s">
        <v>28</v>
      </c>
      <c r="H602" t="s">
        <v>21</v>
      </c>
      <c r="I602" s="3">
        <v>6818</v>
      </c>
      <c r="J602" s="4">
        <v>6</v>
      </c>
      <c r="K602" s="3" cm="1">
        <f t="array" ref="K602">SUM(TB_INGRESOSYEGRESOS[[#This Row],[Costo]:[Unidades]]*$K$12)</f>
        <v>1433.04</v>
      </c>
      <c r="L602" s="3">
        <f t="shared" si="9"/>
        <v>8257.0400000000009</v>
      </c>
      <c r="M602" s="21">
        <f>TB_INGRESOSYEGRESOS[[#This Row],[Total]]*$M$12</f>
        <v>2477.1120000000001</v>
      </c>
    </row>
    <row r="603" spans="3:13" x14ac:dyDescent="0.25">
      <c r="C603" t="str">
        <f>IF(COUNTA($E$14:E603)=COUNTA($E$14:E602),"","COD - "&amp;COUNTA($E$14:E603))</f>
        <v>COD - 590</v>
      </c>
      <c r="E603" s="1">
        <v>45254</v>
      </c>
      <c r="F603" t="s">
        <v>31</v>
      </c>
      <c r="G603" t="s">
        <v>28</v>
      </c>
      <c r="H603" t="s">
        <v>20</v>
      </c>
      <c r="I603" s="3">
        <v>8991</v>
      </c>
      <c r="J603" s="4">
        <v>44</v>
      </c>
      <c r="K603" s="3" cm="1">
        <f t="array" ref="K603">SUM(TB_INGRESOSYEGRESOS[[#This Row],[Costo]:[Unidades]]*$K$12)</f>
        <v>1897.35</v>
      </c>
      <c r="L603" s="3">
        <f t="shared" si="9"/>
        <v>10932.35</v>
      </c>
      <c r="M603" s="21">
        <f>TB_INGRESOSYEGRESOS[[#This Row],[Total]]*$M$12</f>
        <v>3279.7049999999999</v>
      </c>
    </row>
    <row r="604" spans="3:13" x14ac:dyDescent="0.25">
      <c r="C604" t="str">
        <f>IF(COUNTA($E$14:E604)=COUNTA($E$14:E603),"","COD - "&amp;COUNTA($E$14:E604))</f>
        <v>COD - 591</v>
      </c>
      <c r="E604" s="1">
        <v>45254</v>
      </c>
      <c r="F604" t="s">
        <v>35</v>
      </c>
      <c r="G604" t="s">
        <v>28</v>
      </c>
      <c r="H604" t="s">
        <v>20</v>
      </c>
      <c r="I604" s="3">
        <v>3480</v>
      </c>
      <c r="J604" s="4">
        <v>39</v>
      </c>
      <c r="K604" s="3" cm="1">
        <f t="array" ref="K604">SUM(TB_INGRESOSYEGRESOS[[#This Row],[Costo]:[Unidades]]*$K$12)</f>
        <v>738.99</v>
      </c>
      <c r="L604" s="3">
        <f t="shared" si="9"/>
        <v>4257.99</v>
      </c>
      <c r="M604" s="21">
        <f>TB_INGRESOSYEGRESOS[[#This Row],[Total]]*$M$12</f>
        <v>1277.3969999999999</v>
      </c>
    </row>
    <row r="605" spans="3:13" x14ac:dyDescent="0.25">
      <c r="C605" t="str">
        <f>IF(COUNTA($E$14:E605)=COUNTA($E$14:E604),"","COD - "&amp;COUNTA($E$14:E605))</f>
        <v>COD - 592</v>
      </c>
      <c r="E605" s="1">
        <v>45253</v>
      </c>
      <c r="F605" t="s">
        <v>31</v>
      </c>
      <c r="G605" t="s">
        <v>28</v>
      </c>
      <c r="H605" t="s">
        <v>19</v>
      </c>
      <c r="I605" s="3">
        <v>1163</v>
      </c>
      <c r="J605" s="4">
        <v>50</v>
      </c>
      <c r="K605" s="3" cm="1">
        <f t="array" ref="K605">SUM(TB_INGRESOSYEGRESOS[[#This Row],[Costo]:[Unidades]]*$K$12)</f>
        <v>254.73</v>
      </c>
      <c r="L605" s="3">
        <f t="shared" si="9"/>
        <v>1467.73</v>
      </c>
      <c r="M605" s="21">
        <f>TB_INGRESOSYEGRESOS[[#This Row],[Total]]*$M$12</f>
        <v>440.31900000000002</v>
      </c>
    </row>
    <row r="606" spans="3:13" x14ac:dyDescent="0.25">
      <c r="C606" t="str">
        <f>IF(COUNTA($E$14:E606)=COUNTA($E$14:E605),"","COD - "&amp;COUNTA($E$14:E606))</f>
        <v>COD - 593</v>
      </c>
      <c r="E606" s="1">
        <v>45252</v>
      </c>
      <c r="F606" t="s">
        <v>13</v>
      </c>
      <c r="G606" t="s">
        <v>29</v>
      </c>
      <c r="H606" t="s">
        <v>21</v>
      </c>
      <c r="I606" s="3">
        <v>9765</v>
      </c>
      <c r="J606" s="4">
        <v>33</v>
      </c>
      <c r="K606" s="3" cm="1">
        <f t="array" ref="K606">SUM(TB_INGRESOSYEGRESOS[[#This Row],[Costo]:[Unidades]]*$K$12)</f>
        <v>2057.58</v>
      </c>
      <c r="L606" s="3">
        <f t="shared" si="9"/>
        <v>11855.58</v>
      </c>
      <c r="M606" s="21">
        <f>TB_INGRESOSYEGRESOS[[#This Row],[Total]]*$M$12</f>
        <v>3556.674</v>
      </c>
    </row>
    <row r="607" spans="3:13" x14ac:dyDescent="0.25">
      <c r="C607" t="str">
        <f>IF(COUNTA($E$14:E607)=COUNTA($E$14:E606),"","COD - "&amp;COUNTA($E$14:E607))</f>
        <v>COD - 594</v>
      </c>
      <c r="E607" s="1">
        <v>45252</v>
      </c>
      <c r="F607" t="s">
        <v>14</v>
      </c>
      <c r="G607" t="s">
        <v>29</v>
      </c>
      <c r="H607" t="s">
        <v>21</v>
      </c>
      <c r="I607" s="3">
        <v>1897</v>
      </c>
      <c r="J607" s="4">
        <v>22</v>
      </c>
      <c r="K607" s="3" cm="1">
        <f t="array" ref="K607">SUM(TB_INGRESOSYEGRESOS[[#This Row],[Costo]:[Unidades]]*$K$12)</f>
        <v>402.99</v>
      </c>
      <c r="L607" s="3">
        <f t="shared" si="9"/>
        <v>2321.9899999999998</v>
      </c>
      <c r="M607" s="21">
        <f>TB_INGRESOSYEGRESOS[[#This Row],[Total]]*$M$12</f>
        <v>696.59699999999987</v>
      </c>
    </row>
    <row r="608" spans="3:13" x14ac:dyDescent="0.25">
      <c r="C608" t="str">
        <f>IF(COUNTA($E$14:E608)=COUNTA($E$14:E607),"","COD - "&amp;COUNTA($E$14:E608))</f>
        <v>COD - 595</v>
      </c>
      <c r="E608" s="1">
        <v>45252</v>
      </c>
      <c r="F608" t="s">
        <v>31</v>
      </c>
      <c r="G608" t="s">
        <v>28</v>
      </c>
      <c r="H608" t="s">
        <v>21</v>
      </c>
      <c r="I608" s="3">
        <v>3989</v>
      </c>
      <c r="J608" s="4">
        <v>1</v>
      </c>
      <c r="K608" s="3" cm="1">
        <f t="array" ref="K608">SUM(TB_INGRESOSYEGRESOS[[#This Row],[Costo]:[Unidades]]*$K$12)</f>
        <v>837.9</v>
      </c>
      <c r="L608" s="3">
        <f t="shared" si="9"/>
        <v>4827.8999999999996</v>
      </c>
      <c r="M608" s="21">
        <f>TB_INGRESOSYEGRESOS[[#This Row],[Total]]*$M$12</f>
        <v>1448.37</v>
      </c>
    </row>
    <row r="609" spans="3:13" x14ac:dyDescent="0.25">
      <c r="C609" t="str">
        <f>IF(COUNTA($E$14:E609)=COUNTA($E$14:E608),"","COD - "&amp;COUNTA($E$14:E609))</f>
        <v>COD - 596</v>
      </c>
      <c r="E609" s="1">
        <v>45252</v>
      </c>
      <c r="F609" t="s">
        <v>34</v>
      </c>
      <c r="G609" t="s">
        <v>28</v>
      </c>
      <c r="H609" t="s">
        <v>21</v>
      </c>
      <c r="I609" s="3">
        <v>7711</v>
      </c>
      <c r="J609" s="4">
        <v>41</v>
      </c>
      <c r="K609" s="3" cm="1">
        <f t="array" ref="K609">SUM(TB_INGRESOSYEGRESOS[[#This Row],[Costo]:[Unidades]]*$K$12)</f>
        <v>1627.9199999999998</v>
      </c>
      <c r="L609" s="3">
        <f t="shared" si="9"/>
        <v>9379.92</v>
      </c>
      <c r="M609" s="21">
        <f>TB_INGRESOSYEGRESOS[[#This Row],[Total]]*$M$12</f>
        <v>2813.9760000000001</v>
      </c>
    </row>
    <row r="610" spans="3:13" x14ac:dyDescent="0.25">
      <c r="C610" t="str">
        <f>IF(COUNTA($E$14:E610)=COUNTA($E$14:E609),"","COD - "&amp;COUNTA($E$14:E610))</f>
        <v>COD - 597</v>
      </c>
      <c r="E610" s="1">
        <v>45251</v>
      </c>
      <c r="F610" t="s">
        <v>13</v>
      </c>
      <c r="G610" t="s">
        <v>29</v>
      </c>
      <c r="H610" t="s">
        <v>20</v>
      </c>
      <c r="I610" s="3">
        <v>982</v>
      </c>
      <c r="J610" s="4">
        <v>1</v>
      </c>
      <c r="K610" s="3" cm="1">
        <f t="array" ref="K610">SUM(TB_INGRESOSYEGRESOS[[#This Row],[Costo]:[Unidades]]*$K$12)</f>
        <v>206.43</v>
      </c>
      <c r="L610" s="3">
        <f t="shared" si="9"/>
        <v>1189.43</v>
      </c>
      <c r="M610" s="21">
        <f>TB_INGRESOSYEGRESOS[[#This Row],[Total]]*$M$12</f>
        <v>356.82900000000001</v>
      </c>
    </row>
    <row r="611" spans="3:13" x14ac:dyDescent="0.25">
      <c r="C611" t="str">
        <f>IF(COUNTA($E$14:E611)=COUNTA($E$14:E610),"","COD - "&amp;COUNTA($E$14:E611))</f>
        <v>COD - 598</v>
      </c>
      <c r="E611" s="1">
        <v>45251</v>
      </c>
      <c r="F611" t="s">
        <v>14</v>
      </c>
      <c r="G611" t="s">
        <v>29</v>
      </c>
      <c r="H611" t="s">
        <v>21</v>
      </c>
      <c r="I611" s="3">
        <v>9781</v>
      </c>
      <c r="J611" s="4">
        <v>1</v>
      </c>
      <c r="K611" s="3" cm="1">
        <f t="array" ref="K611">SUM(TB_INGRESOSYEGRESOS[[#This Row],[Costo]:[Unidades]]*$K$12)</f>
        <v>2054.2199999999998</v>
      </c>
      <c r="L611" s="3">
        <f t="shared" si="9"/>
        <v>11836.22</v>
      </c>
      <c r="M611" s="21">
        <f>TB_INGRESOSYEGRESOS[[#This Row],[Total]]*$M$12</f>
        <v>3550.8659999999995</v>
      </c>
    </row>
    <row r="612" spans="3:13" x14ac:dyDescent="0.25">
      <c r="C612" t="str">
        <f>IF(COUNTA($E$14:E612)=COUNTA($E$14:E611),"","COD - "&amp;COUNTA($E$14:E612))</f>
        <v>COD - 599</v>
      </c>
      <c r="E612" s="1">
        <v>45251</v>
      </c>
      <c r="F612" t="s">
        <v>35</v>
      </c>
      <c r="G612" t="s">
        <v>28</v>
      </c>
      <c r="H612" t="s">
        <v>20</v>
      </c>
      <c r="I612" s="3">
        <v>4999</v>
      </c>
      <c r="J612" s="4">
        <v>32</v>
      </c>
      <c r="K612" s="3" cm="1">
        <f t="array" ref="K612">SUM(TB_INGRESOSYEGRESOS[[#This Row],[Costo]:[Unidades]]*$K$12)</f>
        <v>1056.51</v>
      </c>
      <c r="L612" s="3">
        <f t="shared" si="9"/>
        <v>6087.51</v>
      </c>
      <c r="M612" s="21">
        <f>TB_INGRESOSYEGRESOS[[#This Row],[Total]]*$M$12</f>
        <v>1826.2529999999999</v>
      </c>
    </row>
    <row r="613" spans="3:13" x14ac:dyDescent="0.25">
      <c r="C613" t="str">
        <f>IF(COUNTA($E$14:E613)=COUNTA($E$14:E612),"","COD - "&amp;COUNTA($E$14:E613))</f>
        <v>COD - 600</v>
      </c>
      <c r="E613" s="1">
        <v>45249</v>
      </c>
      <c r="F613" t="s">
        <v>31</v>
      </c>
      <c r="G613" t="s">
        <v>28</v>
      </c>
      <c r="H613" t="s">
        <v>20</v>
      </c>
      <c r="I613" s="3">
        <v>3267</v>
      </c>
      <c r="J613" s="4">
        <v>3</v>
      </c>
      <c r="K613" s="3" cm="1">
        <f t="array" ref="K613">SUM(TB_INGRESOSYEGRESOS[[#This Row],[Costo]:[Unidades]]*$K$12)</f>
        <v>686.69999999999993</v>
      </c>
      <c r="L613" s="3">
        <f t="shared" si="9"/>
        <v>3956.7</v>
      </c>
      <c r="M613" s="21">
        <f>TB_INGRESOSYEGRESOS[[#This Row],[Total]]*$M$12</f>
        <v>1187.01</v>
      </c>
    </row>
    <row r="614" spans="3:13" x14ac:dyDescent="0.25">
      <c r="C614" t="str">
        <f>IF(COUNTA($E$14:E614)=COUNTA($E$14:E613),"","COD - "&amp;COUNTA($E$14:E614))</f>
        <v>COD - 601</v>
      </c>
      <c r="E614" s="1">
        <v>45249</v>
      </c>
      <c r="F614" t="s">
        <v>32</v>
      </c>
      <c r="G614" t="s">
        <v>28</v>
      </c>
      <c r="H614" t="s">
        <v>19</v>
      </c>
      <c r="I614" s="3">
        <v>9513</v>
      </c>
      <c r="J614" s="4">
        <v>45</v>
      </c>
      <c r="K614" s="3" cm="1">
        <f t="array" ref="K614">SUM(TB_INGRESOSYEGRESOS[[#This Row],[Costo]:[Unidades]]*$K$12)</f>
        <v>2007.18</v>
      </c>
      <c r="L614" s="3">
        <f t="shared" si="9"/>
        <v>11565.18</v>
      </c>
      <c r="M614" s="21">
        <f>TB_INGRESOSYEGRESOS[[#This Row],[Total]]*$M$12</f>
        <v>3469.5540000000001</v>
      </c>
    </row>
    <row r="615" spans="3:13" x14ac:dyDescent="0.25">
      <c r="C615" t="str">
        <f>IF(COUNTA($E$14:E615)=COUNTA($E$14:E614),"","COD - "&amp;COUNTA($E$14:E615))</f>
        <v>COD - 602</v>
      </c>
      <c r="E615" s="1">
        <v>45248</v>
      </c>
      <c r="F615" t="s">
        <v>31</v>
      </c>
      <c r="G615" t="s">
        <v>28</v>
      </c>
      <c r="H615" t="s">
        <v>20</v>
      </c>
      <c r="I615" s="3">
        <v>5916</v>
      </c>
      <c r="J615" s="4">
        <v>20</v>
      </c>
      <c r="K615" s="3" cm="1">
        <f t="array" ref="K615">SUM(TB_INGRESOSYEGRESOS[[#This Row],[Costo]:[Unidades]]*$K$12)</f>
        <v>1246.56</v>
      </c>
      <c r="L615" s="3">
        <f t="shared" si="9"/>
        <v>7182.5599999999995</v>
      </c>
      <c r="M615" s="21">
        <f>TB_INGRESOSYEGRESOS[[#This Row],[Total]]*$M$12</f>
        <v>2154.7679999999996</v>
      </c>
    </row>
    <row r="616" spans="3:13" x14ac:dyDescent="0.25">
      <c r="C616" t="str">
        <f>IF(COUNTA($E$14:E616)=COUNTA($E$14:E615),"","COD - "&amp;COUNTA($E$14:E616))</f>
        <v>COD - 603</v>
      </c>
      <c r="E616" s="1">
        <v>45248</v>
      </c>
      <c r="F616" t="s">
        <v>13</v>
      </c>
      <c r="G616" t="s">
        <v>29</v>
      </c>
      <c r="H616" t="s">
        <v>19</v>
      </c>
      <c r="I616" s="3">
        <v>8499</v>
      </c>
      <c r="J616" s="4">
        <v>12</v>
      </c>
      <c r="K616" s="3" cm="1">
        <f t="array" ref="K616">SUM(TB_INGRESOSYEGRESOS[[#This Row],[Costo]:[Unidades]]*$K$12)</f>
        <v>1787.31</v>
      </c>
      <c r="L616" s="3">
        <f t="shared" si="9"/>
        <v>10298.31</v>
      </c>
      <c r="M616" s="21">
        <f>TB_INGRESOSYEGRESOS[[#This Row],[Total]]*$M$12</f>
        <v>3089.4929999999999</v>
      </c>
    </row>
    <row r="617" spans="3:13" x14ac:dyDescent="0.25">
      <c r="C617" t="str">
        <f>IF(COUNTA($E$14:E617)=COUNTA($E$14:E616),"","COD - "&amp;COUNTA($E$14:E617))</f>
        <v>COD - 604</v>
      </c>
      <c r="E617" s="1">
        <v>45248</v>
      </c>
      <c r="F617" t="s">
        <v>13</v>
      </c>
      <c r="G617" t="s">
        <v>29</v>
      </c>
      <c r="H617" t="s">
        <v>20</v>
      </c>
      <c r="I617" s="3">
        <v>8286</v>
      </c>
      <c r="J617" s="4">
        <v>33</v>
      </c>
      <c r="K617" s="3" cm="1">
        <f t="array" ref="K617">SUM(TB_INGRESOSYEGRESOS[[#This Row],[Costo]:[Unidades]]*$K$12)</f>
        <v>1746.99</v>
      </c>
      <c r="L617" s="3">
        <f t="shared" si="9"/>
        <v>10065.99</v>
      </c>
      <c r="M617" s="21">
        <f>TB_INGRESOSYEGRESOS[[#This Row],[Total]]*$M$12</f>
        <v>3019.797</v>
      </c>
    </row>
    <row r="618" spans="3:13" x14ac:dyDescent="0.25">
      <c r="C618" t="str">
        <f>IF(COUNTA($E$14:E618)=COUNTA($E$14:E617),"","COD - "&amp;COUNTA($E$14:E618))</f>
        <v>COD - 605</v>
      </c>
      <c r="E618" s="1">
        <v>45248</v>
      </c>
      <c r="F618" t="s">
        <v>14</v>
      </c>
      <c r="G618" t="s">
        <v>29</v>
      </c>
      <c r="H618" t="s">
        <v>20</v>
      </c>
      <c r="I618" s="3">
        <v>7306</v>
      </c>
      <c r="J618" s="4">
        <v>27</v>
      </c>
      <c r="K618" s="3" cm="1">
        <f t="array" ref="K618">SUM(TB_INGRESOSYEGRESOS[[#This Row],[Costo]:[Unidades]]*$K$12)</f>
        <v>1539.93</v>
      </c>
      <c r="L618" s="3">
        <f t="shared" si="9"/>
        <v>8872.93</v>
      </c>
      <c r="M618" s="21">
        <f>TB_INGRESOSYEGRESOS[[#This Row],[Total]]*$M$12</f>
        <v>2661.8789999999999</v>
      </c>
    </row>
    <row r="619" spans="3:13" x14ac:dyDescent="0.25">
      <c r="C619" t="str">
        <f>IF(COUNTA($E$14:E619)=COUNTA($E$14:E618),"","COD - "&amp;COUNTA($E$14:E619))</f>
        <v>COD - 606</v>
      </c>
      <c r="E619" s="1">
        <v>45248</v>
      </c>
      <c r="F619" t="s">
        <v>13</v>
      </c>
      <c r="G619" t="s">
        <v>29</v>
      </c>
      <c r="H619" t="s">
        <v>19</v>
      </c>
      <c r="I619" s="3">
        <v>2170</v>
      </c>
      <c r="J619" s="4">
        <v>21</v>
      </c>
      <c r="K619" s="3" cm="1">
        <f t="array" ref="K619">SUM(TB_INGRESOSYEGRESOS[[#This Row],[Costo]:[Unidades]]*$K$12)</f>
        <v>460.11</v>
      </c>
      <c r="L619" s="3">
        <f t="shared" si="9"/>
        <v>2651.11</v>
      </c>
      <c r="M619" s="21">
        <f>TB_INGRESOSYEGRESOS[[#This Row],[Total]]*$M$12</f>
        <v>795.33299999999997</v>
      </c>
    </row>
    <row r="620" spans="3:13" x14ac:dyDescent="0.25">
      <c r="C620" t="str">
        <f>IF(COUNTA($E$14:E620)=COUNTA($E$14:E619),"","COD - "&amp;COUNTA($E$14:E620))</f>
        <v>COD - 607</v>
      </c>
      <c r="E620" s="1">
        <v>45247</v>
      </c>
      <c r="F620" t="s">
        <v>15</v>
      </c>
      <c r="G620" t="s">
        <v>29</v>
      </c>
      <c r="H620" t="s">
        <v>20</v>
      </c>
      <c r="I620" s="3">
        <v>1312</v>
      </c>
      <c r="J620" s="4">
        <v>19</v>
      </c>
      <c r="K620" s="3" cm="1">
        <f t="array" ref="K620">SUM(TB_INGRESOSYEGRESOS[[#This Row],[Costo]:[Unidades]]*$K$12)</f>
        <v>279.51</v>
      </c>
      <c r="L620" s="3">
        <f t="shared" si="9"/>
        <v>1610.51</v>
      </c>
      <c r="M620" s="21">
        <f>TB_INGRESOSYEGRESOS[[#This Row],[Total]]*$M$12</f>
        <v>483.15299999999996</v>
      </c>
    </row>
    <row r="621" spans="3:13" x14ac:dyDescent="0.25">
      <c r="C621" t="str">
        <f>IF(COUNTA($E$14:E621)=COUNTA($E$14:E620),"","COD - "&amp;COUNTA($E$14:E621))</f>
        <v>COD - 608</v>
      </c>
      <c r="E621" s="1">
        <v>45246</v>
      </c>
      <c r="F621" t="s">
        <v>16</v>
      </c>
      <c r="G621" t="s">
        <v>29</v>
      </c>
      <c r="H621" t="s">
        <v>21</v>
      </c>
      <c r="I621" s="3">
        <v>6011</v>
      </c>
      <c r="J621" s="4">
        <v>17</v>
      </c>
      <c r="K621" s="3" cm="1">
        <f t="array" ref="K621">SUM(TB_INGRESOSYEGRESOS[[#This Row],[Costo]:[Unidades]]*$K$12)</f>
        <v>1265.8799999999999</v>
      </c>
      <c r="L621" s="3">
        <f t="shared" si="9"/>
        <v>7293.88</v>
      </c>
      <c r="M621" s="21">
        <f>TB_INGRESOSYEGRESOS[[#This Row],[Total]]*$M$12</f>
        <v>2188.1639999999998</v>
      </c>
    </row>
    <row r="622" spans="3:13" x14ac:dyDescent="0.25">
      <c r="C622" t="str">
        <f>IF(COUNTA($E$14:E622)=COUNTA($E$14:E621),"","COD - "&amp;COUNTA($E$14:E622))</f>
        <v>COD - 609</v>
      </c>
      <c r="E622" s="1">
        <v>45245</v>
      </c>
      <c r="F622" t="s">
        <v>13</v>
      </c>
      <c r="G622" t="s">
        <v>29</v>
      </c>
      <c r="H622" t="s">
        <v>19</v>
      </c>
      <c r="I622" s="3">
        <v>395</v>
      </c>
      <c r="J622" s="4">
        <v>28</v>
      </c>
      <c r="K622" s="3" cm="1">
        <f t="array" ref="K622">SUM(TB_INGRESOSYEGRESOS[[#This Row],[Costo]:[Unidades]]*$K$12)</f>
        <v>88.83</v>
      </c>
      <c r="L622" s="3">
        <f t="shared" si="9"/>
        <v>511.83</v>
      </c>
      <c r="M622" s="21">
        <f>TB_INGRESOSYEGRESOS[[#This Row],[Total]]*$M$12</f>
        <v>153.54899999999998</v>
      </c>
    </row>
    <row r="623" spans="3:13" x14ac:dyDescent="0.25">
      <c r="C623" t="str">
        <f>IF(COUNTA($E$14:E623)=COUNTA($E$14:E622),"","COD - "&amp;COUNTA($E$14:E623))</f>
        <v>COD - 610</v>
      </c>
      <c r="E623" s="1">
        <v>45245</v>
      </c>
      <c r="F623" t="s">
        <v>15</v>
      </c>
      <c r="G623" t="s">
        <v>29</v>
      </c>
      <c r="H623" t="s">
        <v>19</v>
      </c>
      <c r="I623" s="3">
        <v>8687</v>
      </c>
      <c r="J623" s="4">
        <v>14</v>
      </c>
      <c r="K623" s="3" cm="1">
        <f t="array" ref="K623">SUM(TB_INGRESOSYEGRESOS[[#This Row],[Costo]:[Unidades]]*$K$12)</f>
        <v>1827.21</v>
      </c>
      <c r="L623" s="3">
        <f t="shared" si="9"/>
        <v>10528.21</v>
      </c>
      <c r="M623" s="21">
        <f>TB_INGRESOSYEGRESOS[[#This Row],[Total]]*$M$12</f>
        <v>3158.4629999999997</v>
      </c>
    </row>
    <row r="624" spans="3:13" x14ac:dyDescent="0.25">
      <c r="C624" t="str">
        <f>IF(COUNTA($E$14:E624)=COUNTA($E$14:E623),"","COD - "&amp;COUNTA($E$14:E624))</f>
        <v>COD - 611</v>
      </c>
      <c r="E624" s="1">
        <v>45245</v>
      </c>
      <c r="F624" t="s">
        <v>16</v>
      </c>
      <c r="G624" t="s">
        <v>29</v>
      </c>
      <c r="H624" t="s">
        <v>20</v>
      </c>
      <c r="I624" s="3">
        <v>8914</v>
      </c>
      <c r="J624" s="4">
        <v>29</v>
      </c>
      <c r="K624" s="3" cm="1">
        <f t="array" ref="K624">SUM(TB_INGRESOSYEGRESOS[[#This Row],[Costo]:[Unidades]]*$K$12)</f>
        <v>1878.0299999999997</v>
      </c>
      <c r="L624" s="3">
        <f t="shared" si="9"/>
        <v>10821.029999999999</v>
      </c>
      <c r="M624" s="21">
        <f>TB_INGRESOSYEGRESOS[[#This Row],[Total]]*$M$12</f>
        <v>3246.3089999999997</v>
      </c>
    </row>
    <row r="625" spans="3:13" x14ac:dyDescent="0.25">
      <c r="C625" t="str">
        <f>IF(COUNTA($E$14:E625)=COUNTA($E$14:E624),"","COD - "&amp;COUNTA($E$14:E625))</f>
        <v>COD - 612</v>
      </c>
      <c r="E625" s="1">
        <v>45245</v>
      </c>
      <c r="F625" t="s">
        <v>13</v>
      </c>
      <c r="G625" t="s">
        <v>29</v>
      </c>
      <c r="H625" t="s">
        <v>21</v>
      </c>
      <c r="I625" s="3">
        <v>8827</v>
      </c>
      <c r="J625" s="4">
        <v>34</v>
      </c>
      <c r="K625" s="3" cm="1">
        <f t="array" ref="K625">SUM(TB_INGRESOSYEGRESOS[[#This Row],[Costo]:[Unidades]]*$K$12)</f>
        <v>1860.81</v>
      </c>
      <c r="L625" s="3">
        <f t="shared" si="9"/>
        <v>10721.81</v>
      </c>
      <c r="M625" s="21">
        <f>TB_INGRESOSYEGRESOS[[#This Row],[Total]]*$M$12</f>
        <v>3216.5429999999997</v>
      </c>
    </row>
    <row r="626" spans="3:13" x14ac:dyDescent="0.25">
      <c r="C626" t="str">
        <f>IF(COUNTA($E$14:E626)=COUNTA($E$14:E625),"","COD - "&amp;COUNTA($E$14:E626))</f>
        <v>COD - 613</v>
      </c>
      <c r="E626" s="1">
        <v>45245</v>
      </c>
      <c r="F626" t="s">
        <v>15</v>
      </c>
      <c r="G626" t="s">
        <v>29</v>
      </c>
      <c r="H626" t="s">
        <v>20</v>
      </c>
      <c r="I626" s="3">
        <v>5407</v>
      </c>
      <c r="J626" s="4">
        <v>18</v>
      </c>
      <c r="K626" s="3" cm="1">
        <f t="array" ref="K626">SUM(TB_INGRESOSYEGRESOS[[#This Row],[Costo]:[Unidades]]*$K$12)</f>
        <v>1139.25</v>
      </c>
      <c r="L626" s="3">
        <f t="shared" si="9"/>
        <v>6564.25</v>
      </c>
      <c r="M626" s="21">
        <f>TB_INGRESOSYEGRESOS[[#This Row],[Total]]*$M$12</f>
        <v>1969.2749999999999</v>
      </c>
    </row>
    <row r="627" spans="3:13" x14ac:dyDescent="0.25">
      <c r="C627" t="str">
        <f>IF(COUNTA($E$14:E627)=COUNTA($E$14:E626),"","COD - "&amp;COUNTA($E$14:E627))</f>
        <v>COD - 614</v>
      </c>
      <c r="E627" s="1">
        <v>45244</v>
      </c>
      <c r="F627" t="s">
        <v>16</v>
      </c>
      <c r="G627" t="s">
        <v>29</v>
      </c>
      <c r="H627" t="s">
        <v>19</v>
      </c>
      <c r="I627" s="3">
        <v>5729</v>
      </c>
      <c r="J627" s="4">
        <v>4</v>
      </c>
      <c r="K627" s="3" cm="1">
        <f t="array" ref="K627">SUM(TB_INGRESOSYEGRESOS[[#This Row],[Costo]:[Unidades]]*$K$12)</f>
        <v>1203.9299999999998</v>
      </c>
      <c r="L627" s="3">
        <f t="shared" si="9"/>
        <v>6936.93</v>
      </c>
      <c r="M627" s="21">
        <f>TB_INGRESOSYEGRESOS[[#This Row],[Total]]*$M$12</f>
        <v>2081.0790000000002</v>
      </c>
    </row>
    <row r="628" spans="3:13" x14ac:dyDescent="0.25">
      <c r="C628" t="str">
        <f>IF(COUNTA($E$14:E628)=COUNTA($E$14:E627),"","COD - "&amp;COUNTA($E$14:E628))</f>
        <v>COD - 615</v>
      </c>
      <c r="E628" s="1">
        <v>45244</v>
      </c>
      <c r="F628" t="s">
        <v>13</v>
      </c>
      <c r="G628" t="s">
        <v>29</v>
      </c>
      <c r="H628" t="s">
        <v>20</v>
      </c>
      <c r="I628" s="3">
        <v>9703</v>
      </c>
      <c r="J628" s="4">
        <v>16</v>
      </c>
      <c r="K628" s="3" cm="1">
        <f t="array" ref="K628">SUM(TB_INGRESOSYEGRESOS[[#This Row],[Costo]:[Unidades]]*$K$12)</f>
        <v>2040.9899999999998</v>
      </c>
      <c r="L628" s="3">
        <f t="shared" si="9"/>
        <v>11759.99</v>
      </c>
      <c r="M628" s="21">
        <f>TB_INGRESOSYEGRESOS[[#This Row],[Total]]*$M$12</f>
        <v>3527.9969999999998</v>
      </c>
    </row>
    <row r="629" spans="3:13" x14ac:dyDescent="0.25">
      <c r="C629" t="str">
        <f>IF(COUNTA($E$14:E629)=COUNTA($E$14:E628),"","COD - "&amp;COUNTA($E$14:E629))</f>
        <v>COD - 616</v>
      </c>
      <c r="E629" s="1">
        <v>45243</v>
      </c>
      <c r="F629" t="s">
        <v>15</v>
      </c>
      <c r="G629" t="s">
        <v>29</v>
      </c>
      <c r="H629" t="s">
        <v>20</v>
      </c>
      <c r="I629" s="3">
        <v>8311</v>
      </c>
      <c r="J629" s="4">
        <v>2</v>
      </c>
      <c r="K629" s="3" cm="1">
        <f t="array" ref="K629">SUM(TB_INGRESOSYEGRESOS[[#This Row],[Costo]:[Unidades]]*$K$12)</f>
        <v>1745.73</v>
      </c>
      <c r="L629" s="3">
        <f t="shared" si="9"/>
        <v>10058.73</v>
      </c>
      <c r="M629" s="21">
        <f>TB_INGRESOSYEGRESOS[[#This Row],[Total]]*$M$12</f>
        <v>3017.6189999999997</v>
      </c>
    </row>
    <row r="630" spans="3:13" x14ac:dyDescent="0.25">
      <c r="C630" t="str">
        <f>IF(COUNTA($E$14:E630)=COUNTA($E$14:E629),"","COD - "&amp;COUNTA($E$14:E630))</f>
        <v>COD - 617</v>
      </c>
      <c r="E630" s="1">
        <v>45243</v>
      </c>
      <c r="F630" t="s">
        <v>16</v>
      </c>
      <c r="G630" t="s">
        <v>29</v>
      </c>
      <c r="H630" t="s">
        <v>21</v>
      </c>
      <c r="I630" s="3">
        <v>3728</v>
      </c>
      <c r="J630" s="4">
        <v>11</v>
      </c>
      <c r="K630" s="3" cm="1">
        <f t="array" ref="K630">SUM(TB_INGRESOSYEGRESOS[[#This Row],[Costo]:[Unidades]]*$K$12)</f>
        <v>785.18999999999994</v>
      </c>
      <c r="L630" s="3">
        <f t="shared" si="9"/>
        <v>4524.1899999999996</v>
      </c>
      <c r="M630" s="21">
        <f>TB_INGRESOSYEGRESOS[[#This Row],[Total]]*$M$12</f>
        <v>1357.2569999999998</v>
      </c>
    </row>
    <row r="631" spans="3:13" x14ac:dyDescent="0.25">
      <c r="C631" t="str">
        <f>IF(COUNTA($E$14:E631)=COUNTA($E$14:E630),"","COD - "&amp;COUNTA($E$14:E631))</f>
        <v>COD - 618</v>
      </c>
      <c r="E631" s="1">
        <v>45242</v>
      </c>
      <c r="F631" t="s">
        <v>31</v>
      </c>
      <c r="G631" t="s">
        <v>28</v>
      </c>
      <c r="H631" t="s">
        <v>20</v>
      </c>
      <c r="I631" s="3">
        <v>4659</v>
      </c>
      <c r="J631" s="4">
        <v>50</v>
      </c>
      <c r="K631" s="3" cm="1">
        <f t="array" ref="K631">SUM(TB_INGRESOSYEGRESOS[[#This Row],[Costo]:[Unidades]]*$K$12)</f>
        <v>988.89</v>
      </c>
      <c r="L631" s="3">
        <f t="shared" si="9"/>
        <v>5697.89</v>
      </c>
      <c r="M631" s="21">
        <f>TB_INGRESOSYEGRESOS[[#This Row],[Total]]*$M$12</f>
        <v>1709.367</v>
      </c>
    </row>
    <row r="632" spans="3:13" x14ac:dyDescent="0.25">
      <c r="C632" t="str">
        <f>IF(COUNTA($E$14:E632)=COUNTA($E$14:E631),"","COD - "&amp;COUNTA($E$14:E632))</f>
        <v>COD - 619</v>
      </c>
      <c r="E632" s="1">
        <v>45242</v>
      </c>
      <c r="F632" t="s">
        <v>35</v>
      </c>
      <c r="G632" t="s">
        <v>28</v>
      </c>
      <c r="H632" t="s">
        <v>19</v>
      </c>
      <c r="I632" s="3">
        <v>5981</v>
      </c>
      <c r="J632" s="4">
        <v>2</v>
      </c>
      <c r="K632" s="3" cm="1">
        <f t="array" ref="K632">SUM(TB_INGRESOSYEGRESOS[[#This Row],[Costo]:[Unidades]]*$K$12)</f>
        <v>1256.43</v>
      </c>
      <c r="L632" s="3">
        <f t="shared" si="9"/>
        <v>7239.43</v>
      </c>
      <c r="M632" s="21">
        <f>TB_INGRESOSYEGRESOS[[#This Row],[Total]]*$M$12</f>
        <v>2171.8290000000002</v>
      </c>
    </row>
    <row r="633" spans="3:13" x14ac:dyDescent="0.25">
      <c r="C633" t="str">
        <f>IF(COUNTA($E$14:E633)=COUNTA($E$14:E632),"","COD - "&amp;COUNTA($E$14:E633))</f>
        <v>COD - 620</v>
      </c>
      <c r="E633" s="1">
        <v>45242</v>
      </c>
      <c r="F633" t="s">
        <v>33</v>
      </c>
      <c r="G633" t="s">
        <v>28</v>
      </c>
      <c r="H633" t="s">
        <v>19</v>
      </c>
      <c r="I633" s="3">
        <v>3009</v>
      </c>
      <c r="J633" s="4">
        <v>1</v>
      </c>
      <c r="K633" s="3" cm="1">
        <f t="array" ref="K633">SUM(TB_INGRESOSYEGRESOS[[#This Row],[Costo]:[Unidades]]*$K$12)</f>
        <v>632.1</v>
      </c>
      <c r="L633" s="3">
        <f t="shared" si="9"/>
        <v>3642.1</v>
      </c>
      <c r="M633" s="21">
        <f>TB_INGRESOSYEGRESOS[[#This Row],[Total]]*$M$12</f>
        <v>1092.6299999999999</v>
      </c>
    </row>
    <row r="634" spans="3:13" x14ac:dyDescent="0.25">
      <c r="C634" t="str">
        <f>IF(COUNTA($E$14:E634)=COUNTA($E$14:E633),"","COD - "&amp;COUNTA($E$14:E634))</f>
        <v>COD - 621</v>
      </c>
      <c r="E634" s="1">
        <v>45241</v>
      </c>
      <c r="F634" t="s">
        <v>31</v>
      </c>
      <c r="G634" t="s">
        <v>28</v>
      </c>
      <c r="H634" t="s">
        <v>20</v>
      </c>
      <c r="I634" s="3">
        <v>3238</v>
      </c>
      <c r="J634" s="4">
        <v>30</v>
      </c>
      <c r="K634" s="3" cm="1">
        <f t="array" ref="K634">SUM(TB_INGRESOSYEGRESOS[[#This Row],[Costo]:[Unidades]]*$K$12)</f>
        <v>686.28</v>
      </c>
      <c r="L634" s="3">
        <f t="shared" si="9"/>
        <v>3954.2799999999997</v>
      </c>
      <c r="M634" s="21">
        <f>TB_INGRESOSYEGRESOS[[#This Row],[Total]]*$M$12</f>
        <v>1186.2839999999999</v>
      </c>
    </row>
    <row r="635" spans="3:13" x14ac:dyDescent="0.25">
      <c r="C635" t="str">
        <f>IF(COUNTA($E$14:E635)=COUNTA($E$14:E634),"","COD - "&amp;COUNTA($E$14:E635))</f>
        <v>COD - 622</v>
      </c>
      <c r="E635" s="1">
        <v>45241</v>
      </c>
      <c r="F635" t="s">
        <v>35</v>
      </c>
      <c r="G635" t="s">
        <v>28</v>
      </c>
      <c r="H635" t="s">
        <v>21</v>
      </c>
      <c r="I635" s="3">
        <v>239</v>
      </c>
      <c r="J635" s="4">
        <v>25</v>
      </c>
      <c r="K635" s="3" cm="1">
        <f t="array" ref="K635">SUM(TB_INGRESOSYEGRESOS[[#This Row],[Costo]:[Unidades]]*$K$12)</f>
        <v>55.44</v>
      </c>
      <c r="L635" s="3">
        <f t="shared" si="9"/>
        <v>319.44</v>
      </c>
      <c r="M635" s="21">
        <f>TB_INGRESOSYEGRESOS[[#This Row],[Total]]*$M$12</f>
        <v>95.831999999999994</v>
      </c>
    </row>
    <row r="636" spans="3:13" x14ac:dyDescent="0.25">
      <c r="C636" t="str">
        <f>IF(COUNTA($E$14:E636)=COUNTA($E$14:E635),"","COD - "&amp;COUNTA($E$14:E636))</f>
        <v>COD - 623</v>
      </c>
      <c r="E636" s="1">
        <v>45241</v>
      </c>
      <c r="F636" t="s">
        <v>14</v>
      </c>
      <c r="G636" t="s">
        <v>29</v>
      </c>
      <c r="H636" t="s">
        <v>20</v>
      </c>
      <c r="I636" s="3">
        <v>5041</v>
      </c>
      <c r="J636" s="4">
        <v>42</v>
      </c>
      <c r="K636" s="3" cm="1">
        <f t="array" ref="K636">SUM(TB_INGRESOSYEGRESOS[[#This Row],[Costo]:[Unidades]]*$K$12)</f>
        <v>1067.4299999999998</v>
      </c>
      <c r="L636" s="3">
        <f t="shared" si="9"/>
        <v>6150.43</v>
      </c>
      <c r="M636" s="21">
        <f>TB_INGRESOSYEGRESOS[[#This Row],[Total]]*$M$12</f>
        <v>1845.1289999999999</v>
      </c>
    </row>
    <row r="637" spans="3:13" x14ac:dyDescent="0.25">
      <c r="C637" t="str">
        <f>IF(COUNTA($E$14:E637)=COUNTA($E$14:E636),"","COD - "&amp;COUNTA($E$14:E637))</f>
        <v>COD - 624</v>
      </c>
      <c r="E637" s="1">
        <v>45241</v>
      </c>
      <c r="F637" t="s">
        <v>31</v>
      </c>
      <c r="G637" t="s">
        <v>28</v>
      </c>
      <c r="H637" t="s">
        <v>20</v>
      </c>
      <c r="I637" s="3">
        <v>608</v>
      </c>
      <c r="J637" s="4">
        <v>40</v>
      </c>
      <c r="K637" s="3" cm="1">
        <f t="array" ref="K637">SUM(TB_INGRESOSYEGRESOS[[#This Row],[Costo]:[Unidades]]*$K$12)</f>
        <v>136.07999999999998</v>
      </c>
      <c r="L637" s="3">
        <f t="shared" si="9"/>
        <v>784.07999999999993</v>
      </c>
      <c r="M637" s="21">
        <f>TB_INGRESOSYEGRESOS[[#This Row],[Total]]*$M$12</f>
        <v>235.22399999999996</v>
      </c>
    </row>
    <row r="638" spans="3:13" x14ac:dyDescent="0.25">
      <c r="C638" t="str">
        <f>IF(COUNTA($E$14:E638)=COUNTA($E$14:E637),"","COD - "&amp;COUNTA($E$14:E638))</f>
        <v>COD - 625</v>
      </c>
      <c r="E638" s="1">
        <v>45240</v>
      </c>
      <c r="F638" t="s">
        <v>13</v>
      </c>
      <c r="G638" t="s">
        <v>29</v>
      </c>
      <c r="H638" t="s">
        <v>20</v>
      </c>
      <c r="I638" s="3">
        <v>3310</v>
      </c>
      <c r="J638" s="4">
        <v>42</v>
      </c>
      <c r="K638" s="3" cm="1">
        <f t="array" ref="K638">SUM(TB_INGRESOSYEGRESOS[[#This Row],[Costo]:[Unidades]]*$K$12)</f>
        <v>703.92000000000007</v>
      </c>
      <c r="L638" s="3">
        <f t="shared" si="9"/>
        <v>4055.92</v>
      </c>
      <c r="M638" s="21">
        <f>TB_INGRESOSYEGRESOS[[#This Row],[Total]]*$M$12</f>
        <v>1216.7760000000001</v>
      </c>
    </row>
    <row r="639" spans="3:13" x14ac:dyDescent="0.25">
      <c r="C639" t="str">
        <f>IF(COUNTA($E$14:E639)=COUNTA($E$14:E638),"","COD - "&amp;COUNTA($E$14:E639))</f>
        <v>COD - 626</v>
      </c>
      <c r="E639" s="1">
        <v>45240</v>
      </c>
      <c r="F639" t="s">
        <v>15</v>
      </c>
      <c r="G639" t="s">
        <v>29</v>
      </c>
      <c r="H639" t="s">
        <v>20</v>
      </c>
      <c r="I639" s="3">
        <v>5021</v>
      </c>
      <c r="J639" s="4">
        <v>24</v>
      </c>
      <c r="K639" s="3" cm="1">
        <f t="array" ref="K639">SUM(TB_INGRESOSYEGRESOS[[#This Row],[Costo]:[Unidades]]*$K$12)</f>
        <v>1059.4499999999998</v>
      </c>
      <c r="L639" s="3">
        <f t="shared" si="9"/>
        <v>6104.45</v>
      </c>
      <c r="M639" s="21">
        <f>TB_INGRESOSYEGRESOS[[#This Row],[Total]]*$M$12</f>
        <v>1831.3349999999998</v>
      </c>
    </row>
    <row r="640" spans="3:13" x14ac:dyDescent="0.25">
      <c r="C640" t="str">
        <f>IF(COUNTA($E$14:E640)=COUNTA($E$14:E639),"","COD - "&amp;COUNTA($E$14:E640))</f>
        <v>COD - 627</v>
      </c>
      <c r="E640" s="1">
        <v>45240</v>
      </c>
      <c r="F640" t="s">
        <v>16</v>
      </c>
      <c r="G640" t="s">
        <v>29</v>
      </c>
      <c r="H640" t="s">
        <v>20</v>
      </c>
      <c r="I640" s="3">
        <v>687</v>
      </c>
      <c r="J640" s="4">
        <v>3</v>
      </c>
      <c r="K640" s="3" cm="1">
        <f t="array" ref="K640">SUM(TB_INGRESOSYEGRESOS[[#This Row],[Costo]:[Unidades]]*$K$12)</f>
        <v>144.89999999999998</v>
      </c>
      <c r="L640" s="3">
        <f t="shared" si="9"/>
        <v>834.9</v>
      </c>
      <c r="M640" s="21">
        <f>TB_INGRESOSYEGRESOS[[#This Row],[Total]]*$M$12</f>
        <v>250.46999999999997</v>
      </c>
    </row>
    <row r="641" spans="3:13" x14ac:dyDescent="0.25">
      <c r="C641" t="str">
        <f>IF(COUNTA($E$14:E641)=COUNTA($E$14:E640),"","COD - "&amp;COUNTA($E$14:E641))</f>
        <v>COD - 628</v>
      </c>
      <c r="E641" s="1">
        <v>45239</v>
      </c>
      <c r="F641" t="s">
        <v>35</v>
      </c>
      <c r="G641" t="s">
        <v>28</v>
      </c>
      <c r="H641" t="s">
        <v>21</v>
      </c>
      <c r="I641" s="3">
        <v>3779</v>
      </c>
      <c r="J641" s="4">
        <v>48</v>
      </c>
      <c r="K641" s="3" cm="1">
        <f t="array" ref="K641">SUM(TB_INGRESOSYEGRESOS[[#This Row],[Costo]:[Unidades]]*$K$12)</f>
        <v>803.67</v>
      </c>
      <c r="L641" s="3">
        <f t="shared" si="9"/>
        <v>4630.67</v>
      </c>
      <c r="M641" s="21">
        <f>TB_INGRESOSYEGRESOS[[#This Row],[Total]]*$M$12</f>
        <v>1389.201</v>
      </c>
    </row>
    <row r="642" spans="3:13" x14ac:dyDescent="0.25">
      <c r="C642" t="str">
        <f>IF(COUNTA($E$14:E642)=COUNTA($E$14:E641),"","COD - "&amp;COUNTA($E$14:E642))</f>
        <v>COD - 629</v>
      </c>
      <c r="E642" s="1">
        <v>45239</v>
      </c>
      <c r="F642" t="s">
        <v>32</v>
      </c>
      <c r="G642" t="s">
        <v>28</v>
      </c>
      <c r="H642" t="s">
        <v>20</v>
      </c>
      <c r="I642" s="3">
        <v>5352</v>
      </c>
      <c r="J642" s="4">
        <v>4</v>
      </c>
      <c r="K642" s="3" cm="1">
        <f t="array" ref="K642">SUM(TB_INGRESOSYEGRESOS[[#This Row],[Costo]:[Unidades]]*$K$12)</f>
        <v>1124.7599999999998</v>
      </c>
      <c r="L642" s="3">
        <f t="shared" si="9"/>
        <v>6480.76</v>
      </c>
      <c r="M642" s="21">
        <f>TB_INGRESOSYEGRESOS[[#This Row],[Total]]*$M$12</f>
        <v>1944.2280000000001</v>
      </c>
    </row>
    <row r="643" spans="3:13" x14ac:dyDescent="0.25">
      <c r="C643" t="str">
        <f>IF(COUNTA($E$14:E643)=COUNTA($E$14:E642),"","COD - "&amp;COUNTA($E$14:E643))</f>
        <v>COD - 630</v>
      </c>
      <c r="E643" s="1">
        <v>45239</v>
      </c>
      <c r="F643" t="s">
        <v>32</v>
      </c>
      <c r="G643" t="s">
        <v>28</v>
      </c>
      <c r="H643" t="s">
        <v>21</v>
      </c>
      <c r="I643" s="3">
        <v>5182</v>
      </c>
      <c r="J643" s="4">
        <v>15</v>
      </c>
      <c r="K643" s="3" cm="1">
        <f t="array" ref="K643">SUM(TB_INGRESOSYEGRESOS[[#This Row],[Costo]:[Unidades]]*$K$12)</f>
        <v>1091.3700000000001</v>
      </c>
      <c r="L643" s="3">
        <f t="shared" si="9"/>
        <v>6288.37</v>
      </c>
      <c r="M643" s="21">
        <f>TB_INGRESOSYEGRESOS[[#This Row],[Total]]*$M$12</f>
        <v>1886.511</v>
      </c>
    </row>
    <row r="644" spans="3:13" x14ac:dyDescent="0.25">
      <c r="C644" t="str">
        <f>IF(COUNTA($E$14:E644)=COUNTA($E$14:E643),"","COD - "&amp;COUNTA($E$14:E644))</f>
        <v>COD - 631</v>
      </c>
      <c r="E644" s="1">
        <v>45239</v>
      </c>
      <c r="F644" t="s">
        <v>13</v>
      </c>
      <c r="G644" t="s">
        <v>29</v>
      </c>
      <c r="H644" t="s">
        <v>21</v>
      </c>
      <c r="I644" s="3">
        <v>7115</v>
      </c>
      <c r="J644" s="4">
        <v>40</v>
      </c>
      <c r="K644" s="3" cm="1">
        <f t="array" ref="K644">SUM(TB_INGRESOSYEGRESOS[[#This Row],[Costo]:[Unidades]]*$K$12)</f>
        <v>1502.55</v>
      </c>
      <c r="L644" s="3">
        <f t="shared" si="9"/>
        <v>8657.5499999999993</v>
      </c>
      <c r="M644" s="21">
        <f>TB_INGRESOSYEGRESOS[[#This Row],[Total]]*$M$12</f>
        <v>2597.2649999999999</v>
      </c>
    </row>
    <row r="645" spans="3:13" x14ac:dyDescent="0.25">
      <c r="C645" t="str">
        <f>IF(COUNTA($E$14:E645)=COUNTA($E$14:E644),"","COD - "&amp;COUNTA($E$14:E645))</f>
        <v>COD - 632</v>
      </c>
      <c r="E645" s="1">
        <v>45239</v>
      </c>
      <c r="F645" t="s">
        <v>15</v>
      </c>
      <c r="G645" t="s">
        <v>29</v>
      </c>
      <c r="H645" t="s">
        <v>20</v>
      </c>
      <c r="I645" s="3">
        <v>3985</v>
      </c>
      <c r="J645" s="4">
        <v>38</v>
      </c>
      <c r="K645" s="3" cm="1">
        <f t="array" ref="K645">SUM(TB_INGRESOSYEGRESOS[[#This Row],[Costo]:[Unidades]]*$K$12)</f>
        <v>844.83</v>
      </c>
      <c r="L645" s="3">
        <f t="shared" si="9"/>
        <v>4867.83</v>
      </c>
      <c r="M645" s="21">
        <f>TB_INGRESOSYEGRESOS[[#This Row],[Total]]*$M$12</f>
        <v>1460.3489999999999</v>
      </c>
    </row>
    <row r="646" spans="3:13" x14ac:dyDescent="0.25">
      <c r="C646" t="str">
        <f>IF(COUNTA($E$14:E646)=COUNTA($E$14:E645),"","COD - "&amp;COUNTA($E$14:E646))</f>
        <v>COD - 633</v>
      </c>
      <c r="E646" s="1">
        <v>45239</v>
      </c>
      <c r="F646" t="s">
        <v>16</v>
      </c>
      <c r="G646" t="s">
        <v>29</v>
      </c>
      <c r="H646" t="s">
        <v>21</v>
      </c>
      <c r="I646" s="3">
        <v>6547</v>
      </c>
      <c r="J646" s="4">
        <v>23</v>
      </c>
      <c r="K646" s="3" cm="1">
        <f t="array" ref="K646">SUM(TB_INGRESOSYEGRESOS[[#This Row],[Costo]:[Unidades]]*$K$12)</f>
        <v>1379.6999999999998</v>
      </c>
      <c r="L646" s="3">
        <f t="shared" si="9"/>
        <v>7949.7</v>
      </c>
      <c r="M646" s="21">
        <f>TB_INGRESOSYEGRESOS[[#This Row],[Total]]*$M$12</f>
        <v>2384.91</v>
      </c>
    </row>
    <row r="647" spans="3:13" x14ac:dyDescent="0.25">
      <c r="C647" t="str">
        <f>IF(COUNTA($E$14:E647)=COUNTA($E$14:E646),"","COD - "&amp;COUNTA($E$14:E647))</f>
        <v>COD - 634</v>
      </c>
      <c r="E647" s="1">
        <v>45238</v>
      </c>
      <c r="F647" t="s">
        <v>13</v>
      </c>
      <c r="G647" t="s">
        <v>29</v>
      </c>
      <c r="H647" t="s">
        <v>20</v>
      </c>
      <c r="I647" s="3">
        <v>202</v>
      </c>
      <c r="J647" s="4">
        <v>29</v>
      </c>
      <c r="K647" s="3" cm="1">
        <f t="array" ref="K647">SUM(TB_INGRESOSYEGRESOS[[#This Row],[Costo]:[Unidades]]*$K$12)</f>
        <v>48.510000000000005</v>
      </c>
      <c r="L647" s="3">
        <f t="shared" si="9"/>
        <v>279.51</v>
      </c>
      <c r="M647" s="21">
        <f>TB_INGRESOSYEGRESOS[[#This Row],[Total]]*$M$12</f>
        <v>83.852999999999994</v>
      </c>
    </row>
    <row r="648" spans="3:13" x14ac:dyDescent="0.25">
      <c r="C648" t="str">
        <f>IF(COUNTA($E$14:E648)=COUNTA($E$14:E647),"","COD - "&amp;COUNTA($E$14:E648))</f>
        <v>COD - 635</v>
      </c>
      <c r="E648" s="1">
        <v>45238</v>
      </c>
      <c r="F648" t="s">
        <v>33</v>
      </c>
      <c r="G648" t="s">
        <v>28</v>
      </c>
      <c r="H648" t="s">
        <v>20</v>
      </c>
      <c r="I648" s="3">
        <v>9930</v>
      </c>
      <c r="J648" s="4">
        <v>3</v>
      </c>
      <c r="K648" s="3" cm="1">
        <f t="array" ref="K648">SUM(TB_INGRESOSYEGRESOS[[#This Row],[Costo]:[Unidades]]*$K$12)</f>
        <v>2085.9299999999998</v>
      </c>
      <c r="L648" s="3">
        <f t="shared" si="9"/>
        <v>12018.93</v>
      </c>
      <c r="M648" s="21">
        <f>TB_INGRESOSYEGRESOS[[#This Row],[Total]]*$M$12</f>
        <v>3605.6790000000001</v>
      </c>
    </row>
    <row r="649" spans="3:13" x14ac:dyDescent="0.25">
      <c r="C649" t="str">
        <f>IF(COUNTA($E$14:E649)=COUNTA($E$14:E648),"","COD - "&amp;COUNTA($E$14:E649))</f>
        <v>COD - 636</v>
      </c>
      <c r="E649" s="1">
        <v>45237</v>
      </c>
      <c r="F649" t="s">
        <v>13</v>
      </c>
      <c r="G649" t="s">
        <v>29</v>
      </c>
      <c r="H649" t="s">
        <v>20</v>
      </c>
      <c r="I649" s="3">
        <v>222</v>
      </c>
      <c r="J649" s="4">
        <v>30</v>
      </c>
      <c r="K649" s="3" cm="1">
        <f t="array" ref="K649">SUM(TB_INGRESOSYEGRESOS[[#This Row],[Costo]:[Unidades]]*$K$12)</f>
        <v>52.919999999999995</v>
      </c>
      <c r="L649" s="3">
        <f t="shared" si="9"/>
        <v>304.92</v>
      </c>
      <c r="M649" s="21">
        <f>TB_INGRESOSYEGRESOS[[#This Row],[Total]]*$M$12</f>
        <v>91.475999999999999</v>
      </c>
    </row>
    <row r="650" spans="3:13" x14ac:dyDescent="0.25">
      <c r="C650" t="str">
        <f>IF(COUNTA($E$14:E650)=COUNTA($E$14:E649),"","COD - "&amp;COUNTA($E$14:E650))</f>
        <v>COD - 637</v>
      </c>
      <c r="E650" s="1">
        <v>45237</v>
      </c>
      <c r="F650" t="s">
        <v>13</v>
      </c>
      <c r="G650" t="s">
        <v>29</v>
      </c>
      <c r="H650" t="s">
        <v>20</v>
      </c>
      <c r="I650" s="3">
        <v>6923</v>
      </c>
      <c r="J650" s="4">
        <v>37</v>
      </c>
      <c r="K650" s="3" cm="1">
        <f t="array" ref="K650">SUM(TB_INGRESOSYEGRESOS[[#This Row],[Costo]:[Unidades]]*$K$12)</f>
        <v>1461.6</v>
      </c>
      <c r="L650" s="3">
        <f t="shared" si="9"/>
        <v>8421.6</v>
      </c>
      <c r="M650" s="21">
        <f>TB_INGRESOSYEGRESOS[[#This Row],[Total]]*$M$12</f>
        <v>2526.48</v>
      </c>
    </row>
    <row r="651" spans="3:13" x14ac:dyDescent="0.25">
      <c r="C651" t="str">
        <f>IF(COUNTA($E$14:E651)=COUNTA($E$14:E650),"","COD - "&amp;COUNTA($E$14:E651))</f>
        <v>COD - 638</v>
      </c>
      <c r="E651" s="1">
        <v>45237</v>
      </c>
      <c r="F651" t="s">
        <v>32</v>
      </c>
      <c r="G651" t="s">
        <v>28</v>
      </c>
      <c r="H651" t="s">
        <v>19</v>
      </c>
      <c r="I651" s="3">
        <v>1302</v>
      </c>
      <c r="J651" s="4">
        <v>22</v>
      </c>
      <c r="K651" s="3" cm="1">
        <f t="array" ref="K651">SUM(TB_INGRESOSYEGRESOS[[#This Row],[Costo]:[Unidades]]*$K$12)</f>
        <v>278.04000000000002</v>
      </c>
      <c r="L651" s="3">
        <f t="shared" si="9"/>
        <v>1602.04</v>
      </c>
      <c r="M651" s="21">
        <f>TB_INGRESOSYEGRESOS[[#This Row],[Total]]*$M$12</f>
        <v>480.61199999999997</v>
      </c>
    </row>
    <row r="652" spans="3:13" x14ac:dyDescent="0.25">
      <c r="C652" t="str">
        <f>IF(COUNTA($E$14:E652)=COUNTA($E$14:E651),"","COD - "&amp;COUNTA($E$14:E652))</f>
        <v>COD - 639</v>
      </c>
      <c r="E652" s="1">
        <v>45237</v>
      </c>
      <c r="F652" t="s">
        <v>15</v>
      </c>
      <c r="G652" t="s">
        <v>29</v>
      </c>
      <c r="H652" t="s">
        <v>21</v>
      </c>
      <c r="I652" s="3">
        <v>9061</v>
      </c>
      <c r="J652" s="4">
        <v>11</v>
      </c>
      <c r="K652" s="3" cm="1">
        <f t="array" ref="K652">SUM(TB_INGRESOSYEGRESOS[[#This Row],[Costo]:[Unidades]]*$K$12)</f>
        <v>1905.12</v>
      </c>
      <c r="L652" s="3">
        <f t="shared" si="9"/>
        <v>10977.119999999999</v>
      </c>
      <c r="M652" s="21">
        <f>TB_INGRESOSYEGRESOS[[#This Row],[Total]]*$M$12</f>
        <v>3293.1359999999995</v>
      </c>
    </row>
    <row r="653" spans="3:13" x14ac:dyDescent="0.25">
      <c r="C653" t="str">
        <f>IF(COUNTA($E$14:E653)=COUNTA($E$14:E652),"","COD - "&amp;COUNTA($E$14:E653))</f>
        <v>COD - 640</v>
      </c>
      <c r="E653" s="1">
        <v>45237</v>
      </c>
      <c r="F653" t="s">
        <v>34</v>
      </c>
      <c r="G653" t="s">
        <v>28</v>
      </c>
      <c r="H653" t="s">
        <v>21</v>
      </c>
      <c r="I653" s="3">
        <v>4981</v>
      </c>
      <c r="J653" s="4">
        <v>25</v>
      </c>
      <c r="K653" s="3" cm="1">
        <f t="array" ref="K653">SUM(TB_INGRESOSYEGRESOS[[#This Row],[Costo]:[Unidades]]*$K$12)</f>
        <v>1051.26</v>
      </c>
      <c r="L653" s="3">
        <f t="shared" si="9"/>
        <v>6057.26</v>
      </c>
      <c r="M653" s="21">
        <f>TB_INGRESOSYEGRESOS[[#This Row],[Total]]*$M$12</f>
        <v>1817.1780000000001</v>
      </c>
    </row>
    <row r="654" spans="3:13" x14ac:dyDescent="0.25">
      <c r="C654" t="str">
        <f>IF(COUNTA($E$14:E654)=COUNTA($E$14:E653),"","COD - "&amp;COUNTA($E$14:E654))</f>
        <v>COD - 641</v>
      </c>
      <c r="E654" s="1">
        <v>45236</v>
      </c>
      <c r="F654" t="s">
        <v>14</v>
      </c>
      <c r="G654" t="s">
        <v>29</v>
      </c>
      <c r="H654" t="s">
        <v>19</v>
      </c>
      <c r="I654" s="3">
        <v>6220</v>
      </c>
      <c r="J654" s="4">
        <v>22</v>
      </c>
      <c r="K654" s="3" cm="1">
        <f t="array" ref="K654">SUM(TB_INGRESOSYEGRESOS[[#This Row],[Costo]:[Unidades]]*$K$12)</f>
        <v>1310.82</v>
      </c>
      <c r="L654" s="3">
        <f t="shared" ref="L654:L717" si="10">IF(SUM(I654:K654)=0,"",SUM(I654:K654))</f>
        <v>7552.82</v>
      </c>
      <c r="M654" s="21">
        <f>TB_INGRESOSYEGRESOS[[#This Row],[Total]]*$M$12</f>
        <v>2265.846</v>
      </c>
    </row>
    <row r="655" spans="3:13" x14ac:dyDescent="0.25">
      <c r="C655" t="str">
        <f>IF(COUNTA($E$14:E655)=COUNTA($E$14:E654),"","COD - "&amp;COUNTA($E$14:E655))</f>
        <v>COD - 642</v>
      </c>
      <c r="E655" s="1">
        <v>45236</v>
      </c>
      <c r="F655" t="s">
        <v>13</v>
      </c>
      <c r="G655" t="s">
        <v>29</v>
      </c>
      <c r="H655" t="s">
        <v>20</v>
      </c>
      <c r="I655" s="3">
        <v>3070</v>
      </c>
      <c r="J655" s="4">
        <v>8</v>
      </c>
      <c r="K655" s="3" cm="1">
        <f t="array" ref="K655">SUM(TB_INGRESOSYEGRESOS[[#This Row],[Costo]:[Unidades]]*$K$12)</f>
        <v>646.37999999999988</v>
      </c>
      <c r="L655" s="3">
        <f t="shared" si="10"/>
        <v>3724.38</v>
      </c>
      <c r="M655" s="21">
        <f>TB_INGRESOSYEGRESOS[[#This Row],[Total]]*$M$12</f>
        <v>1117.3140000000001</v>
      </c>
    </row>
    <row r="656" spans="3:13" x14ac:dyDescent="0.25">
      <c r="C656" t="str">
        <f>IF(COUNTA($E$14:E656)=COUNTA($E$14:E655),"","COD - "&amp;COUNTA($E$14:E656))</f>
        <v>COD - 643</v>
      </c>
      <c r="E656" s="1">
        <v>45236</v>
      </c>
      <c r="F656" t="s">
        <v>33</v>
      </c>
      <c r="G656" t="s">
        <v>28</v>
      </c>
      <c r="H656" t="s">
        <v>19</v>
      </c>
      <c r="I656" s="3">
        <v>8510</v>
      </c>
      <c r="J656" s="4">
        <v>9</v>
      </c>
      <c r="K656" s="3" cm="1">
        <f t="array" ref="K656">SUM(TB_INGRESOSYEGRESOS[[#This Row],[Costo]:[Unidades]]*$K$12)</f>
        <v>1788.99</v>
      </c>
      <c r="L656" s="3">
        <f t="shared" si="10"/>
        <v>10307.99</v>
      </c>
      <c r="M656" s="21">
        <f>TB_INGRESOSYEGRESOS[[#This Row],[Total]]*$M$12</f>
        <v>3092.3969999999999</v>
      </c>
    </row>
    <row r="657" spans="3:13" x14ac:dyDescent="0.25">
      <c r="C657" t="str">
        <f>IF(COUNTA($E$14:E657)=COUNTA($E$14:E656),"","COD - "&amp;COUNTA($E$14:E657))</f>
        <v>COD - 644</v>
      </c>
      <c r="E657" s="1">
        <v>45235</v>
      </c>
      <c r="F657" t="s">
        <v>13</v>
      </c>
      <c r="G657" t="s">
        <v>29</v>
      </c>
      <c r="H657" t="s">
        <v>20</v>
      </c>
      <c r="I657" s="3">
        <v>144</v>
      </c>
      <c r="J657" s="4">
        <v>50</v>
      </c>
      <c r="K657" s="3" cm="1">
        <f t="array" ref="K657">SUM(TB_INGRESOSYEGRESOS[[#This Row],[Costo]:[Unidades]]*$K$12)</f>
        <v>40.739999999999995</v>
      </c>
      <c r="L657" s="3">
        <f t="shared" si="10"/>
        <v>234.74</v>
      </c>
      <c r="M657" s="21">
        <f>TB_INGRESOSYEGRESOS[[#This Row],[Total]]*$M$12</f>
        <v>70.421999999999997</v>
      </c>
    </row>
    <row r="658" spans="3:13" x14ac:dyDescent="0.25">
      <c r="C658" t="str">
        <f>IF(COUNTA($E$14:E658)=COUNTA($E$14:E657),"","COD - "&amp;COUNTA($E$14:E658))</f>
        <v>COD - 645</v>
      </c>
      <c r="E658" s="1">
        <v>45235</v>
      </c>
      <c r="F658" t="s">
        <v>32</v>
      </c>
      <c r="G658" t="s">
        <v>28</v>
      </c>
      <c r="H658" t="s">
        <v>21</v>
      </c>
      <c r="I658" s="3">
        <v>349</v>
      </c>
      <c r="J658" s="4">
        <v>47</v>
      </c>
      <c r="K658" s="3" cm="1">
        <f t="array" ref="K658">SUM(TB_INGRESOSYEGRESOS[[#This Row],[Costo]:[Unidades]]*$K$12)</f>
        <v>83.16</v>
      </c>
      <c r="L658" s="3">
        <f t="shared" si="10"/>
        <v>479.15999999999997</v>
      </c>
      <c r="M658" s="21">
        <f>TB_INGRESOSYEGRESOS[[#This Row],[Total]]*$M$12</f>
        <v>143.74799999999999</v>
      </c>
    </row>
    <row r="659" spans="3:13" x14ac:dyDescent="0.25">
      <c r="C659" t="str">
        <f>IF(COUNTA($E$14:E659)=COUNTA($E$14:E658),"","COD - "&amp;COUNTA($E$14:E659))</f>
        <v>COD - 646</v>
      </c>
      <c r="E659" s="1">
        <v>45234</v>
      </c>
      <c r="F659" t="s">
        <v>31</v>
      </c>
      <c r="G659" t="s">
        <v>28</v>
      </c>
      <c r="H659" t="s">
        <v>20</v>
      </c>
      <c r="I659" s="3">
        <v>9596</v>
      </c>
      <c r="J659" s="4">
        <v>1</v>
      </c>
      <c r="K659" s="3" cm="1">
        <f t="array" ref="K659">SUM(TB_INGRESOSYEGRESOS[[#This Row],[Costo]:[Unidades]]*$K$12)</f>
        <v>2015.37</v>
      </c>
      <c r="L659" s="3">
        <f t="shared" si="10"/>
        <v>11612.369999999999</v>
      </c>
      <c r="M659" s="21">
        <f>TB_INGRESOSYEGRESOS[[#This Row],[Total]]*$M$12</f>
        <v>3483.7109999999998</v>
      </c>
    </row>
    <row r="660" spans="3:13" x14ac:dyDescent="0.25">
      <c r="C660" t="str">
        <f>IF(COUNTA($E$14:E660)=COUNTA($E$14:E659),"","COD - "&amp;COUNTA($E$14:E660))</f>
        <v>COD - 647</v>
      </c>
      <c r="E660" s="1">
        <v>45234</v>
      </c>
      <c r="F660" t="s">
        <v>14</v>
      </c>
      <c r="G660" t="s">
        <v>29</v>
      </c>
      <c r="H660" t="s">
        <v>21</v>
      </c>
      <c r="I660" s="3">
        <v>5404</v>
      </c>
      <c r="J660" s="4">
        <v>42</v>
      </c>
      <c r="K660" s="3" cm="1">
        <f t="array" ref="K660">SUM(TB_INGRESOSYEGRESOS[[#This Row],[Costo]:[Unidades]]*$K$12)</f>
        <v>1143.6599999999999</v>
      </c>
      <c r="L660" s="3">
        <f t="shared" si="10"/>
        <v>6589.66</v>
      </c>
      <c r="M660" s="21">
        <f>TB_INGRESOSYEGRESOS[[#This Row],[Total]]*$M$12</f>
        <v>1976.8979999999999</v>
      </c>
    </row>
    <row r="661" spans="3:13" x14ac:dyDescent="0.25">
      <c r="C661" t="str">
        <f>IF(COUNTA($E$14:E661)=COUNTA($E$14:E660),"","COD - "&amp;COUNTA($E$14:E661))</f>
        <v>COD - 648</v>
      </c>
      <c r="E661" s="1">
        <v>45233</v>
      </c>
      <c r="F661" t="s">
        <v>31</v>
      </c>
      <c r="G661" t="s">
        <v>28</v>
      </c>
      <c r="H661" t="s">
        <v>20</v>
      </c>
      <c r="I661" s="3">
        <v>3201</v>
      </c>
      <c r="J661" s="4">
        <v>31</v>
      </c>
      <c r="K661" s="3" cm="1">
        <f t="array" ref="K661">SUM(TB_INGRESOSYEGRESOS[[#This Row],[Costo]:[Unidades]]*$K$12)</f>
        <v>678.71999999999991</v>
      </c>
      <c r="L661" s="3">
        <f t="shared" si="10"/>
        <v>3910.72</v>
      </c>
      <c r="M661" s="21">
        <f>TB_INGRESOSYEGRESOS[[#This Row],[Total]]*$M$12</f>
        <v>1173.2159999999999</v>
      </c>
    </row>
    <row r="662" spans="3:13" x14ac:dyDescent="0.25">
      <c r="C662" t="str">
        <f>IF(COUNTA($E$14:E662)=COUNTA($E$14:E661),"","COD - "&amp;COUNTA($E$14:E662))</f>
        <v>COD - 649</v>
      </c>
      <c r="E662" s="1">
        <v>45233</v>
      </c>
      <c r="F662" t="s">
        <v>35</v>
      </c>
      <c r="G662" t="s">
        <v>28</v>
      </c>
      <c r="H662" t="s">
        <v>20</v>
      </c>
      <c r="I662" s="3">
        <v>9785</v>
      </c>
      <c r="J662" s="4">
        <v>16</v>
      </c>
      <c r="K662" s="3" cm="1">
        <f t="array" ref="K662">SUM(TB_INGRESOSYEGRESOS[[#This Row],[Costo]:[Unidades]]*$K$12)</f>
        <v>2058.21</v>
      </c>
      <c r="L662" s="3">
        <f t="shared" si="10"/>
        <v>11859.21</v>
      </c>
      <c r="M662" s="21">
        <f>TB_INGRESOSYEGRESOS[[#This Row],[Total]]*$M$12</f>
        <v>3557.7629999999995</v>
      </c>
    </row>
    <row r="663" spans="3:13" x14ac:dyDescent="0.25">
      <c r="C663" t="str">
        <f>IF(COUNTA($E$14:E663)=COUNTA($E$14:E662),"","COD - "&amp;COUNTA($E$14:E663))</f>
        <v>COD - 650</v>
      </c>
      <c r="E663" s="1">
        <v>45233</v>
      </c>
      <c r="F663" t="s">
        <v>14</v>
      </c>
      <c r="G663" t="s">
        <v>29</v>
      </c>
      <c r="H663" t="s">
        <v>21</v>
      </c>
      <c r="I663" s="3">
        <v>3513</v>
      </c>
      <c r="J663" s="4">
        <v>30</v>
      </c>
      <c r="K663" s="3" cm="1">
        <f t="array" ref="K663">SUM(TB_INGRESOSYEGRESOS[[#This Row],[Costo]:[Unidades]]*$K$12)</f>
        <v>744.03</v>
      </c>
      <c r="L663" s="3">
        <f t="shared" si="10"/>
        <v>4287.03</v>
      </c>
      <c r="M663" s="21">
        <f>TB_INGRESOSYEGRESOS[[#This Row],[Total]]*$M$12</f>
        <v>1286.1089999999999</v>
      </c>
    </row>
    <row r="664" spans="3:13" x14ac:dyDescent="0.25">
      <c r="C664" t="str">
        <f>IF(COUNTA($E$14:E664)=COUNTA($E$14:E663),"","COD - "&amp;COUNTA($E$14:E664))</f>
        <v>COD - 651</v>
      </c>
      <c r="E664" s="1">
        <v>45231</v>
      </c>
      <c r="F664" t="s">
        <v>13</v>
      </c>
      <c r="G664" t="s">
        <v>29</v>
      </c>
      <c r="H664" t="s">
        <v>20</v>
      </c>
      <c r="I664" s="3">
        <v>3943</v>
      </c>
      <c r="J664" s="4">
        <v>19</v>
      </c>
      <c r="K664" s="3" cm="1">
        <f t="array" ref="K664">SUM(TB_INGRESOSYEGRESOS[[#This Row],[Costo]:[Unidades]]*$K$12)</f>
        <v>832.02</v>
      </c>
      <c r="L664" s="3">
        <f t="shared" si="10"/>
        <v>4794.0200000000004</v>
      </c>
      <c r="M664" s="21">
        <f>TB_INGRESOSYEGRESOS[[#This Row],[Total]]*$M$12</f>
        <v>1438.2060000000001</v>
      </c>
    </row>
    <row r="665" spans="3:13" x14ac:dyDescent="0.25">
      <c r="C665" t="str">
        <f>IF(COUNTA($E$14:E665)=COUNTA($E$14:E664),"","COD - "&amp;COUNTA($E$14:E665))</f>
        <v>COD - 652</v>
      </c>
      <c r="E665" s="1">
        <v>45230</v>
      </c>
      <c r="F665" t="s">
        <v>14</v>
      </c>
      <c r="G665" t="s">
        <v>29</v>
      </c>
      <c r="H665" t="s">
        <v>21</v>
      </c>
      <c r="I665" s="3">
        <v>1652</v>
      </c>
      <c r="J665" s="4">
        <v>7</v>
      </c>
      <c r="K665" s="3" cm="1">
        <f t="array" ref="K665">SUM(TB_INGRESOSYEGRESOS[[#This Row],[Costo]:[Unidades]]*$K$12)</f>
        <v>348.39</v>
      </c>
      <c r="L665" s="3">
        <f t="shared" si="10"/>
        <v>2007.3899999999999</v>
      </c>
      <c r="M665" s="21">
        <f>TB_INGRESOSYEGRESOS[[#This Row],[Total]]*$M$12</f>
        <v>602.21699999999998</v>
      </c>
    </row>
    <row r="666" spans="3:13" x14ac:dyDescent="0.25">
      <c r="C666" t="str">
        <f>IF(COUNTA($E$14:E666)=COUNTA($E$14:E665),"","COD - "&amp;COUNTA($E$14:E666))</f>
        <v>COD - 653</v>
      </c>
      <c r="E666" s="1">
        <v>45229</v>
      </c>
      <c r="F666" t="s">
        <v>34</v>
      </c>
      <c r="G666" t="s">
        <v>28</v>
      </c>
      <c r="H666" t="s">
        <v>19</v>
      </c>
      <c r="I666" s="3">
        <v>5079</v>
      </c>
      <c r="J666" s="4">
        <v>6</v>
      </c>
      <c r="K666" s="3" cm="1">
        <f t="array" ref="K666">SUM(TB_INGRESOSYEGRESOS[[#This Row],[Costo]:[Unidades]]*$K$12)</f>
        <v>1067.8499999999999</v>
      </c>
      <c r="L666" s="3">
        <f t="shared" si="10"/>
        <v>6152.85</v>
      </c>
      <c r="M666" s="21">
        <f>TB_INGRESOSYEGRESOS[[#This Row],[Total]]*$M$12</f>
        <v>1845.855</v>
      </c>
    </row>
    <row r="667" spans="3:13" x14ac:dyDescent="0.25">
      <c r="C667" t="str">
        <f>IF(COUNTA($E$14:E667)=COUNTA($E$14:E666),"","COD - "&amp;COUNTA($E$14:E667))</f>
        <v>COD - 654</v>
      </c>
      <c r="E667" s="1">
        <v>45229</v>
      </c>
      <c r="F667" t="s">
        <v>16</v>
      </c>
      <c r="G667" t="s">
        <v>29</v>
      </c>
      <c r="H667" t="s">
        <v>19</v>
      </c>
      <c r="I667" s="3">
        <v>8877</v>
      </c>
      <c r="J667" s="4">
        <v>13</v>
      </c>
      <c r="K667" s="3" cm="1">
        <f t="array" ref="K667">SUM(TB_INGRESOSYEGRESOS[[#This Row],[Costo]:[Unidades]]*$K$12)</f>
        <v>1866.8999999999999</v>
      </c>
      <c r="L667" s="3">
        <f t="shared" si="10"/>
        <v>10756.9</v>
      </c>
      <c r="M667" s="21">
        <f>TB_INGRESOSYEGRESOS[[#This Row],[Total]]*$M$12</f>
        <v>3227.0699999999997</v>
      </c>
    </row>
    <row r="668" spans="3:13" x14ac:dyDescent="0.25">
      <c r="C668" t="str">
        <f>IF(COUNTA($E$14:E668)=COUNTA($E$14:E667),"","COD - "&amp;COUNTA($E$14:E668))</f>
        <v>COD - 655</v>
      </c>
      <c r="E668" s="1">
        <v>45228</v>
      </c>
      <c r="F668" t="s">
        <v>31</v>
      </c>
      <c r="G668" t="s">
        <v>28</v>
      </c>
      <c r="H668" t="s">
        <v>20</v>
      </c>
      <c r="I668" s="3">
        <v>3286</v>
      </c>
      <c r="J668" s="4">
        <v>8</v>
      </c>
      <c r="K668" s="3" cm="1">
        <f t="array" ref="K668">SUM(TB_INGRESOSYEGRESOS[[#This Row],[Costo]:[Unidades]]*$K$12)</f>
        <v>691.7399999999999</v>
      </c>
      <c r="L668" s="3">
        <f t="shared" si="10"/>
        <v>3985.74</v>
      </c>
      <c r="M668" s="21">
        <f>TB_INGRESOSYEGRESOS[[#This Row],[Total]]*$M$12</f>
        <v>1195.722</v>
      </c>
    </row>
    <row r="669" spans="3:13" x14ac:dyDescent="0.25">
      <c r="C669" t="str">
        <f>IF(COUNTA($E$14:E669)=COUNTA($E$14:E668),"","COD - "&amp;COUNTA($E$14:E669))</f>
        <v>COD - 656</v>
      </c>
      <c r="E669" s="1">
        <v>45228</v>
      </c>
      <c r="F669" t="s">
        <v>14</v>
      </c>
      <c r="G669" t="s">
        <v>29</v>
      </c>
      <c r="H669" t="s">
        <v>21</v>
      </c>
      <c r="I669" s="3">
        <v>5770</v>
      </c>
      <c r="J669" s="4">
        <v>41</v>
      </c>
      <c r="K669" s="3" cm="1">
        <f t="array" ref="K669">SUM(TB_INGRESOSYEGRESOS[[#This Row],[Costo]:[Unidades]]*$K$12)</f>
        <v>1220.31</v>
      </c>
      <c r="L669" s="3">
        <f t="shared" si="10"/>
        <v>7031.3099999999995</v>
      </c>
      <c r="M669" s="21">
        <f>TB_INGRESOSYEGRESOS[[#This Row],[Total]]*$M$12</f>
        <v>2109.3929999999996</v>
      </c>
    </row>
    <row r="670" spans="3:13" x14ac:dyDescent="0.25">
      <c r="C670" t="str">
        <f>IF(COUNTA($E$14:E670)=COUNTA($E$14:E669),"","COD - "&amp;COUNTA($E$14:E670))</f>
        <v>COD - 657</v>
      </c>
      <c r="E670" s="1">
        <v>45228</v>
      </c>
      <c r="F670" t="s">
        <v>35</v>
      </c>
      <c r="G670" t="s">
        <v>28</v>
      </c>
      <c r="H670" t="s">
        <v>19</v>
      </c>
      <c r="I670" s="3">
        <v>3688</v>
      </c>
      <c r="J670" s="4">
        <v>49</v>
      </c>
      <c r="K670" s="3" cm="1">
        <f t="array" ref="K670">SUM(TB_INGRESOSYEGRESOS[[#This Row],[Costo]:[Unidades]]*$K$12)</f>
        <v>784.77</v>
      </c>
      <c r="L670" s="3">
        <f t="shared" si="10"/>
        <v>4521.7700000000004</v>
      </c>
      <c r="M670" s="21">
        <f>TB_INGRESOSYEGRESOS[[#This Row],[Total]]*$M$12</f>
        <v>1356.5310000000002</v>
      </c>
    </row>
    <row r="671" spans="3:13" x14ac:dyDescent="0.25">
      <c r="C671" t="str">
        <f>IF(COUNTA($E$14:E671)=COUNTA($E$14:E670),"","COD - "&amp;COUNTA($E$14:E671))</f>
        <v>COD - 658</v>
      </c>
      <c r="E671" s="1">
        <v>45227</v>
      </c>
      <c r="F671" t="s">
        <v>14</v>
      </c>
      <c r="G671" t="s">
        <v>29</v>
      </c>
      <c r="H671" t="s">
        <v>21</v>
      </c>
      <c r="I671" s="3">
        <v>1438</v>
      </c>
      <c r="J671" s="4">
        <v>44</v>
      </c>
      <c r="K671" s="3" cm="1">
        <f t="array" ref="K671">SUM(TB_INGRESOSYEGRESOS[[#This Row],[Costo]:[Unidades]]*$K$12)</f>
        <v>311.21999999999997</v>
      </c>
      <c r="L671" s="3">
        <f t="shared" si="10"/>
        <v>1793.22</v>
      </c>
      <c r="M671" s="21">
        <f>TB_INGRESOSYEGRESOS[[#This Row],[Total]]*$M$12</f>
        <v>537.96600000000001</v>
      </c>
    </row>
    <row r="672" spans="3:13" x14ac:dyDescent="0.25">
      <c r="C672" t="str">
        <f>IF(COUNTA($E$14:E672)=COUNTA($E$14:E671),"","COD - "&amp;COUNTA($E$14:E672))</f>
        <v>COD - 659</v>
      </c>
      <c r="E672" s="1">
        <v>45227</v>
      </c>
      <c r="F672" t="s">
        <v>13</v>
      </c>
      <c r="G672" t="s">
        <v>29</v>
      </c>
      <c r="H672" t="s">
        <v>21</v>
      </c>
      <c r="I672" s="3">
        <v>1767</v>
      </c>
      <c r="J672" s="4">
        <v>22</v>
      </c>
      <c r="K672" s="3" cm="1">
        <f t="array" ref="K672">SUM(TB_INGRESOSYEGRESOS[[#This Row],[Costo]:[Unidades]]*$K$12)</f>
        <v>375.69</v>
      </c>
      <c r="L672" s="3">
        <f t="shared" si="10"/>
        <v>2164.69</v>
      </c>
      <c r="M672" s="21">
        <f>TB_INGRESOSYEGRESOS[[#This Row],[Total]]*$M$12</f>
        <v>649.40700000000004</v>
      </c>
    </row>
    <row r="673" spans="3:13" x14ac:dyDescent="0.25">
      <c r="C673" t="str">
        <f>IF(COUNTA($E$14:E673)=COUNTA($E$14:E672),"","COD - "&amp;COUNTA($E$14:E673))</f>
        <v>COD - 660</v>
      </c>
      <c r="E673" s="1">
        <v>45227</v>
      </c>
      <c r="F673" t="s">
        <v>35</v>
      </c>
      <c r="G673" t="s">
        <v>28</v>
      </c>
      <c r="H673" t="s">
        <v>20</v>
      </c>
      <c r="I673" s="3">
        <v>3551</v>
      </c>
      <c r="J673" s="4">
        <v>36</v>
      </c>
      <c r="K673" s="3" cm="1">
        <f t="array" ref="K673">SUM(TB_INGRESOSYEGRESOS[[#This Row],[Costo]:[Unidades]]*$K$12)</f>
        <v>753.26999999999987</v>
      </c>
      <c r="L673" s="3">
        <f t="shared" si="10"/>
        <v>4340.2699999999995</v>
      </c>
      <c r="M673" s="21">
        <f>TB_INGRESOSYEGRESOS[[#This Row],[Total]]*$M$12</f>
        <v>1302.0809999999999</v>
      </c>
    </row>
    <row r="674" spans="3:13" x14ac:dyDescent="0.25">
      <c r="C674" t="str">
        <f>IF(COUNTA($E$14:E674)=COUNTA($E$14:E673),"","COD - "&amp;COUNTA($E$14:E674))</f>
        <v>COD - 661</v>
      </c>
      <c r="E674" s="1">
        <v>45227</v>
      </c>
      <c r="F674" t="s">
        <v>32</v>
      </c>
      <c r="G674" t="s">
        <v>28</v>
      </c>
      <c r="H674" t="s">
        <v>20</v>
      </c>
      <c r="I674" s="3">
        <v>4509</v>
      </c>
      <c r="J674" s="4">
        <v>25</v>
      </c>
      <c r="K674" s="3" cm="1">
        <f t="array" ref="K674">SUM(TB_INGRESOSYEGRESOS[[#This Row],[Costo]:[Unidades]]*$K$12)</f>
        <v>952.14</v>
      </c>
      <c r="L674" s="3">
        <f t="shared" si="10"/>
        <v>5486.14</v>
      </c>
      <c r="M674" s="21">
        <f>TB_INGRESOSYEGRESOS[[#This Row],[Total]]*$M$12</f>
        <v>1645.8420000000001</v>
      </c>
    </row>
    <row r="675" spans="3:13" x14ac:dyDescent="0.25">
      <c r="C675" t="str">
        <f>IF(COUNTA($E$14:E675)=COUNTA($E$14:E674),"","COD - "&amp;COUNTA($E$14:E675))</f>
        <v>COD - 662</v>
      </c>
      <c r="E675" s="1">
        <v>45227</v>
      </c>
      <c r="F675" t="s">
        <v>31</v>
      </c>
      <c r="G675" t="s">
        <v>28</v>
      </c>
      <c r="H675" t="s">
        <v>20</v>
      </c>
      <c r="I675" s="3">
        <v>3103</v>
      </c>
      <c r="J675" s="4">
        <v>18</v>
      </c>
      <c r="K675" s="3" cm="1">
        <f t="array" ref="K675">SUM(TB_INGRESOSYEGRESOS[[#This Row],[Costo]:[Unidades]]*$K$12)</f>
        <v>655.41</v>
      </c>
      <c r="L675" s="3">
        <f t="shared" si="10"/>
        <v>3776.41</v>
      </c>
      <c r="M675" s="21">
        <f>TB_INGRESOSYEGRESOS[[#This Row],[Total]]*$M$12</f>
        <v>1132.923</v>
      </c>
    </row>
    <row r="676" spans="3:13" x14ac:dyDescent="0.25">
      <c r="C676" t="str">
        <f>IF(COUNTA($E$14:E676)=COUNTA($E$14:E675),"","COD - "&amp;COUNTA($E$14:E676))</f>
        <v>COD - 663</v>
      </c>
      <c r="E676" s="1">
        <v>45226</v>
      </c>
      <c r="F676" t="s">
        <v>13</v>
      </c>
      <c r="G676" t="s">
        <v>29</v>
      </c>
      <c r="H676" t="s">
        <v>20</v>
      </c>
      <c r="I676" s="3">
        <v>8533</v>
      </c>
      <c r="J676" s="4">
        <v>35</v>
      </c>
      <c r="K676" s="3" cm="1">
        <f t="array" ref="K676">SUM(TB_INGRESOSYEGRESOS[[#This Row],[Costo]:[Unidades]]*$K$12)</f>
        <v>1799.2799999999997</v>
      </c>
      <c r="L676" s="3">
        <f t="shared" si="10"/>
        <v>10367.279999999999</v>
      </c>
      <c r="M676" s="21">
        <f>TB_INGRESOSYEGRESOS[[#This Row],[Total]]*$M$12</f>
        <v>3110.1839999999997</v>
      </c>
    </row>
    <row r="677" spans="3:13" x14ac:dyDescent="0.25">
      <c r="C677" t="str">
        <f>IF(COUNTA($E$14:E677)=COUNTA($E$14:E676),"","COD - "&amp;COUNTA($E$14:E677))</f>
        <v>COD - 664</v>
      </c>
      <c r="E677" s="1">
        <v>45226</v>
      </c>
      <c r="F677" t="s">
        <v>35</v>
      </c>
      <c r="G677" t="s">
        <v>28</v>
      </c>
      <c r="H677" t="s">
        <v>21</v>
      </c>
      <c r="I677" s="3">
        <v>8582</v>
      </c>
      <c r="J677" s="4">
        <v>28</v>
      </c>
      <c r="K677" s="3" cm="1">
        <f t="array" ref="K677">SUM(TB_INGRESOSYEGRESOS[[#This Row],[Costo]:[Unidades]]*$K$12)</f>
        <v>1808.1000000000001</v>
      </c>
      <c r="L677" s="3">
        <f t="shared" si="10"/>
        <v>10418.1</v>
      </c>
      <c r="M677" s="21">
        <f>TB_INGRESOSYEGRESOS[[#This Row],[Total]]*$M$12</f>
        <v>3125.43</v>
      </c>
    </row>
    <row r="678" spans="3:13" x14ac:dyDescent="0.25">
      <c r="C678" t="str">
        <f>IF(COUNTA($E$14:E678)=COUNTA($E$14:E677),"","COD - "&amp;COUNTA($E$14:E678))</f>
        <v>COD - 665</v>
      </c>
      <c r="E678" s="1">
        <v>45226</v>
      </c>
      <c r="F678" t="s">
        <v>14</v>
      </c>
      <c r="G678" t="s">
        <v>29</v>
      </c>
      <c r="H678" t="s">
        <v>19</v>
      </c>
      <c r="I678" s="3">
        <v>4321</v>
      </c>
      <c r="J678" s="4">
        <v>31</v>
      </c>
      <c r="K678" s="3" cm="1">
        <f t="array" ref="K678">SUM(TB_INGRESOSYEGRESOS[[#This Row],[Costo]:[Unidades]]*$K$12)</f>
        <v>913.92</v>
      </c>
      <c r="L678" s="3">
        <f t="shared" si="10"/>
        <v>5265.92</v>
      </c>
      <c r="M678" s="21">
        <f>TB_INGRESOSYEGRESOS[[#This Row],[Total]]*$M$12</f>
        <v>1579.7760000000001</v>
      </c>
    </row>
    <row r="679" spans="3:13" x14ac:dyDescent="0.25">
      <c r="C679" t="str">
        <f>IF(COUNTA($E$14:E679)=COUNTA($E$14:E678),"","COD - "&amp;COUNTA($E$14:E679))</f>
        <v>COD - 666</v>
      </c>
      <c r="E679" s="1">
        <v>45225</v>
      </c>
      <c r="F679" t="s">
        <v>34</v>
      </c>
      <c r="G679" t="s">
        <v>28</v>
      </c>
      <c r="H679" t="s">
        <v>21</v>
      </c>
      <c r="I679" s="3">
        <v>889</v>
      </c>
      <c r="J679" s="4">
        <v>20</v>
      </c>
      <c r="K679" s="3" cm="1">
        <f t="array" ref="K679">SUM(TB_INGRESOSYEGRESOS[[#This Row],[Costo]:[Unidades]]*$K$12)</f>
        <v>190.89</v>
      </c>
      <c r="L679" s="3">
        <f t="shared" si="10"/>
        <v>1099.8899999999999</v>
      </c>
      <c r="M679" s="21">
        <f>TB_INGRESOSYEGRESOS[[#This Row],[Total]]*$M$12</f>
        <v>329.96699999999993</v>
      </c>
    </row>
    <row r="680" spans="3:13" x14ac:dyDescent="0.25">
      <c r="C680" t="str">
        <f>IF(COUNTA($E$14:E680)=COUNTA($E$14:E679),"","COD - "&amp;COUNTA($E$14:E680))</f>
        <v>COD - 667</v>
      </c>
      <c r="E680" s="1">
        <v>45225</v>
      </c>
      <c r="F680" t="s">
        <v>16</v>
      </c>
      <c r="G680" t="s">
        <v>29</v>
      </c>
      <c r="H680" t="s">
        <v>20</v>
      </c>
      <c r="I680" s="3">
        <v>3977</v>
      </c>
      <c r="J680" s="4">
        <v>20</v>
      </c>
      <c r="K680" s="3" cm="1">
        <f t="array" ref="K680">SUM(TB_INGRESOSYEGRESOS[[#This Row],[Costo]:[Unidades]]*$K$12)</f>
        <v>839.37</v>
      </c>
      <c r="L680" s="3">
        <f t="shared" si="10"/>
        <v>4836.37</v>
      </c>
      <c r="M680" s="21">
        <f>TB_INGRESOSYEGRESOS[[#This Row],[Total]]*$M$12</f>
        <v>1450.9109999999998</v>
      </c>
    </row>
    <row r="681" spans="3:13" x14ac:dyDescent="0.25">
      <c r="C681" t="str">
        <f>IF(COUNTA($E$14:E681)=COUNTA($E$14:E680),"","COD - "&amp;COUNTA($E$14:E681))</f>
        <v>COD - 668</v>
      </c>
      <c r="E681" s="1">
        <v>45224</v>
      </c>
      <c r="F681" t="s">
        <v>33</v>
      </c>
      <c r="G681" t="s">
        <v>28</v>
      </c>
      <c r="H681" t="s">
        <v>20</v>
      </c>
      <c r="I681" s="3">
        <v>6760</v>
      </c>
      <c r="J681" s="4">
        <v>10</v>
      </c>
      <c r="K681" s="3" cm="1">
        <f t="array" ref="K681">SUM(TB_INGRESOSYEGRESOS[[#This Row],[Costo]:[Unidades]]*$K$12)</f>
        <v>1421.6999999999998</v>
      </c>
      <c r="L681" s="3">
        <f t="shared" si="10"/>
        <v>8191.7</v>
      </c>
      <c r="M681" s="21">
        <f>TB_INGRESOSYEGRESOS[[#This Row],[Total]]*$M$12</f>
        <v>2457.5099999999998</v>
      </c>
    </row>
    <row r="682" spans="3:13" x14ac:dyDescent="0.25">
      <c r="C682" t="str">
        <f>IF(COUNTA($E$14:E682)=COUNTA($E$14:E681),"","COD - "&amp;COUNTA($E$14:E682))</f>
        <v>COD - 669</v>
      </c>
      <c r="E682" s="1">
        <v>45224</v>
      </c>
      <c r="F682" t="s">
        <v>15</v>
      </c>
      <c r="G682" t="s">
        <v>29</v>
      </c>
      <c r="H682" t="s">
        <v>20</v>
      </c>
      <c r="I682" s="3">
        <v>7605</v>
      </c>
      <c r="J682" s="4">
        <v>50</v>
      </c>
      <c r="K682" s="3" cm="1">
        <f t="array" ref="K682">SUM(TB_INGRESOSYEGRESOS[[#This Row],[Costo]:[Unidades]]*$K$12)</f>
        <v>1607.55</v>
      </c>
      <c r="L682" s="3">
        <f t="shared" si="10"/>
        <v>9262.5499999999993</v>
      </c>
      <c r="M682" s="21">
        <f>TB_INGRESOSYEGRESOS[[#This Row],[Total]]*$M$12</f>
        <v>2778.7649999999999</v>
      </c>
    </row>
    <row r="683" spans="3:13" x14ac:dyDescent="0.25">
      <c r="C683" t="str">
        <f>IF(COUNTA($E$14:E683)=COUNTA($E$14:E682),"","COD - "&amp;COUNTA($E$14:E683))</f>
        <v>COD - 670</v>
      </c>
      <c r="E683" s="1">
        <v>45224</v>
      </c>
      <c r="F683" t="s">
        <v>31</v>
      </c>
      <c r="G683" t="s">
        <v>28</v>
      </c>
      <c r="H683" t="s">
        <v>20</v>
      </c>
      <c r="I683" s="3">
        <v>6328</v>
      </c>
      <c r="J683" s="4">
        <v>9</v>
      </c>
      <c r="K683" s="3" cm="1">
        <f t="array" ref="K683">SUM(TB_INGRESOSYEGRESOS[[#This Row],[Costo]:[Unidades]]*$K$12)</f>
        <v>1330.77</v>
      </c>
      <c r="L683" s="3">
        <f t="shared" si="10"/>
        <v>7667.77</v>
      </c>
      <c r="M683" s="21">
        <f>TB_INGRESOSYEGRESOS[[#This Row],[Total]]*$M$12</f>
        <v>2300.3310000000001</v>
      </c>
    </row>
    <row r="684" spans="3:13" x14ac:dyDescent="0.25">
      <c r="C684" t="str">
        <f>IF(COUNTA($E$14:E684)=COUNTA($E$14:E683),"","COD - "&amp;COUNTA($E$14:E684))</f>
        <v>COD - 671</v>
      </c>
      <c r="E684" s="1">
        <v>45224</v>
      </c>
      <c r="F684" t="s">
        <v>31</v>
      </c>
      <c r="G684" t="s">
        <v>28</v>
      </c>
      <c r="H684" t="s">
        <v>20</v>
      </c>
      <c r="I684" s="3">
        <v>8465</v>
      </c>
      <c r="J684" s="4">
        <v>21</v>
      </c>
      <c r="K684" s="3" cm="1">
        <f t="array" ref="K684">SUM(TB_INGRESOSYEGRESOS[[#This Row],[Costo]:[Unidades]]*$K$12)</f>
        <v>1782.06</v>
      </c>
      <c r="L684" s="3">
        <f t="shared" si="10"/>
        <v>10268.06</v>
      </c>
      <c r="M684" s="21">
        <f>TB_INGRESOSYEGRESOS[[#This Row],[Total]]*$M$12</f>
        <v>3080.4179999999997</v>
      </c>
    </row>
    <row r="685" spans="3:13" x14ac:dyDescent="0.25">
      <c r="C685" t="str">
        <f>IF(COUNTA($E$14:E685)=COUNTA($E$14:E684),"","COD - "&amp;COUNTA($E$14:E685))</f>
        <v>COD - 672</v>
      </c>
      <c r="E685" s="1">
        <v>45223</v>
      </c>
      <c r="F685" t="s">
        <v>13</v>
      </c>
      <c r="G685" t="s">
        <v>29</v>
      </c>
      <c r="H685" t="s">
        <v>20</v>
      </c>
      <c r="I685" s="3">
        <v>1888</v>
      </c>
      <c r="J685" s="4">
        <v>39</v>
      </c>
      <c r="K685" s="3" cm="1">
        <f t="array" ref="K685">SUM(TB_INGRESOSYEGRESOS[[#This Row],[Costo]:[Unidades]]*$K$12)</f>
        <v>404.66999999999996</v>
      </c>
      <c r="L685" s="3">
        <f t="shared" si="10"/>
        <v>2331.67</v>
      </c>
      <c r="M685" s="21">
        <f>TB_INGRESOSYEGRESOS[[#This Row],[Total]]*$M$12</f>
        <v>699.50099999999998</v>
      </c>
    </row>
    <row r="686" spans="3:13" x14ac:dyDescent="0.25">
      <c r="C686" t="str">
        <f>IF(COUNTA($E$14:E686)=COUNTA($E$14:E685),"","COD - "&amp;COUNTA($E$14:E686))</f>
        <v>COD - 673</v>
      </c>
      <c r="E686" s="1">
        <v>45223</v>
      </c>
      <c r="F686" t="s">
        <v>14</v>
      </c>
      <c r="G686" t="s">
        <v>29</v>
      </c>
      <c r="H686" t="s">
        <v>19</v>
      </c>
      <c r="I686" s="3">
        <v>6502</v>
      </c>
      <c r="J686" s="4">
        <v>42</v>
      </c>
      <c r="K686" s="3" cm="1">
        <f t="array" ref="K686">SUM(TB_INGRESOSYEGRESOS[[#This Row],[Costo]:[Unidades]]*$K$12)</f>
        <v>1374.2399999999998</v>
      </c>
      <c r="L686" s="3">
        <f t="shared" si="10"/>
        <v>7918.24</v>
      </c>
      <c r="M686" s="21">
        <f>TB_INGRESOSYEGRESOS[[#This Row],[Total]]*$M$12</f>
        <v>2375.4719999999998</v>
      </c>
    </row>
    <row r="687" spans="3:13" x14ac:dyDescent="0.25">
      <c r="C687" t="str">
        <f>IF(COUNTA($E$14:E687)=COUNTA($E$14:E686),"","COD - "&amp;COUNTA($E$14:E687))</f>
        <v>COD - 674</v>
      </c>
      <c r="E687" s="1">
        <v>45223</v>
      </c>
      <c r="F687" t="s">
        <v>15</v>
      </c>
      <c r="G687" t="s">
        <v>29</v>
      </c>
      <c r="H687" t="s">
        <v>20</v>
      </c>
      <c r="I687" s="3">
        <v>4604</v>
      </c>
      <c r="J687" s="4">
        <v>26</v>
      </c>
      <c r="K687" s="3" cm="1">
        <f t="array" ref="K687">SUM(TB_INGRESOSYEGRESOS[[#This Row],[Costo]:[Unidades]]*$K$12)</f>
        <v>972.3</v>
      </c>
      <c r="L687" s="3">
        <f t="shared" si="10"/>
        <v>5602.3</v>
      </c>
      <c r="M687" s="21">
        <f>TB_INGRESOSYEGRESOS[[#This Row],[Total]]*$M$12</f>
        <v>1680.69</v>
      </c>
    </row>
    <row r="688" spans="3:13" x14ac:dyDescent="0.25">
      <c r="C688" t="str">
        <f>IF(COUNTA($E$14:E688)=COUNTA($E$14:E687),"","COD - "&amp;COUNTA($E$14:E688))</f>
        <v>COD - 675</v>
      </c>
      <c r="E688" s="1">
        <v>45222</v>
      </c>
      <c r="F688" t="s">
        <v>35</v>
      </c>
      <c r="G688" t="s">
        <v>28</v>
      </c>
      <c r="H688" t="s">
        <v>20</v>
      </c>
      <c r="I688" s="3">
        <v>9284</v>
      </c>
      <c r="J688" s="4">
        <v>43</v>
      </c>
      <c r="K688" s="3" cm="1">
        <f t="array" ref="K688">SUM(TB_INGRESOSYEGRESOS[[#This Row],[Costo]:[Unidades]]*$K$12)</f>
        <v>1958.6699999999998</v>
      </c>
      <c r="L688" s="3">
        <f t="shared" si="10"/>
        <v>11285.67</v>
      </c>
      <c r="M688" s="21">
        <f>TB_INGRESOSYEGRESOS[[#This Row],[Total]]*$M$12</f>
        <v>3385.701</v>
      </c>
    </row>
    <row r="689" spans="3:13" x14ac:dyDescent="0.25">
      <c r="C689" t="str">
        <f>IF(COUNTA($E$14:E689)=COUNTA($E$14:E688),"","COD - "&amp;COUNTA($E$14:E689))</f>
        <v>COD - 676</v>
      </c>
      <c r="E689" s="1">
        <v>45222</v>
      </c>
      <c r="F689" t="s">
        <v>14</v>
      </c>
      <c r="G689" t="s">
        <v>29</v>
      </c>
      <c r="H689" t="s">
        <v>20</v>
      </c>
      <c r="I689" s="3">
        <v>622</v>
      </c>
      <c r="J689" s="4">
        <v>45</v>
      </c>
      <c r="K689" s="3" cm="1">
        <f t="array" ref="K689">SUM(TB_INGRESOSYEGRESOS[[#This Row],[Costo]:[Unidades]]*$K$12)</f>
        <v>140.07</v>
      </c>
      <c r="L689" s="3">
        <f t="shared" si="10"/>
        <v>807.06999999999994</v>
      </c>
      <c r="M689" s="21">
        <f>TB_INGRESOSYEGRESOS[[#This Row],[Total]]*$M$12</f>
        <v>242.12099999999998</v>
      </c>
    </row>
    <row r="690" spans="3:13" x14ac:dyDescent="0.25">
      <c r="C690" t="str">
        <f>IF(COUNTA($E$14:E690)=COUNTA($E$14:E689),"","COD - "&amp;COUNTA($E$14:E690))</f>
        <v>COD - 677</v>
      </c>
      <c r="E690" s="1">
        <v>45221</v>
      </c>
      <c r="F690" t="s">
        <v>15</v>
      </c>
      <c r="G690" t="s">
        <v>29</v>
      </c>
      <c r="H690" t="s">
        <v>21</v>
      </c>
      <c r="I690" s="3">
        <v>6071</v>
      </c>
      <c r="J690" s="4">
        <v>25</v>
      </c>
      <c r="K690" s="3" cm="1">
        <f t="array" ref="K690">SUM(TB_INGRESOSYEGRESOS[[#This Row],[Costo]:[Unidades]]*$K$12)</f>
        <v>1280.1599999999999</v>
      </c>
      <c r="L690" s="3">
        <f t="shared" si="10"/>
        <v>7376.16</v>
      </c>
      <c r="M690" s="21">
        <f>TB_INGRESOSYEGRESOS[[#This Row],[Total]]*$M$12</f>
        <v>2212.848</v>
      </c>
    </row>
    <row r="691" spans="3:13" x14ac:dyDescent="0.25">
      <c r="C691" t="str">
        <f>IF(COUNTA($E$14:E691)=COUNTA($E$14:E690),"","COD - "&amp;COUNTA($E$14:E691))</f>
        <v>COD - 678</v>
      </c>
      <c r="E691" s="1">
        <v>45221</v>
      </c>
      <c r="F691" t="s">
        <v>13</v>
      </c>
      <c r="G691" t="s">
        <v>29</v>
      </c>
      <c r="H691" t="s">
        <v>19</v>
      </c>
      <c r="I691" s="3">
        <v>5814</v>
      </c>
      <c r="J691" s="4">
        <v>15</v>
      </c>
      <c r="K691" s="3" cm="1">
        <f t="array" ref="K691">SUM(TB_INGRESOSYEGRESOS[[#This Row],[Costo]:[Unidades]]*$K$12)</f>
        <v>1224.0900000000001</v>
      </c>
      <c r="L691" s="3">
        <f t="shared" si="10"/>
        <v>7053.09</v>
      </c>
      <c r="M691" s="21">
        <f>TB_INGRESOSYEGRESOS[[#This Row],[Total]]*$M$12</f>
        <v>2115.9270000000001</v>
      </c>
    </row>
    <row r="692" spans="3:13" x14ac:dyDescent="0.25">
      <c r="C692" t="str">
        <f>IF(COUNTA($E$14:E692)=COUNTA($E$14:E691),"","COD - "&amp;COUNTA($E$14:E692))</f>
        <v>COD - 679</v>
      </c>
      <c r="E692" s="1">
        <v>45221</v>
      </c>
      <c r="F692" t="s">
        <v>32</v>
      </c>
      <c r="G692" t="s">
        <v>28</v>
      </c>
      <c r="H692" t="s">
        <v>20</v>
      </c>
      <c r="I692" s="3">
        <v>8884</v>
      </c>
      <c r="J692" s="4">
        <v>16</v>
      </c>
      <c r="K692" s="3" cm="1">
        <f t="array" ref="K692">SUM(TB_INGRESOSYEGRESOS[[#This Row],[Costo]:[Unidades]]*$K$12)</f>
        <v>1868.9999999999998</v>
      </c>
      <c r="L692" s="3">
        <f t="shared" si="10"/>
        <v>10769</v>
      </c>
      <c r="M692" s="21">
        <f>TB_INGRESOSYEGRESOS[[#This Row],[Total]]*$M$12</f>
        <v>3230.7</v>
      </c>
    </row>
    <row r="693" spans="3:13" x14ac:dyDescent="0.25">
      <c r="C693" t="str">
        <f>IF(COUNTA($E$14:E693)=COUNTA($E$14:E692),"","COD - "&amp;COUNTA($E$14:E693))</f>
        <v>COD - 680</v>
      </c>
      <c r="E693" s="1">
        <v>45221</v>
      </c>
      <c r="F693" t="s">
        <v>13</v>
      </c>
      <c r="G693" t="s">
        <v>29</v>
      </c>
      <c r="H693" t="s">
        <v>19</v>
      </c>
      <c r="I693" s="3">
        <v>4652</v>
      </c>
      <c r="J693" s="4">
        <v>13</v>
      </c>
      <c r="K693" s="3" cm="1">
        <f t="array" ref="K693">SUM(TB_INGRESOSYEGRESOS[[#This Row],[Costo]:[Unidades]]*$K$12)</f>
        <v>979.65</v>
      </c>
      <c r="L693" s="3">
        <f t="shared" si="10"/>
        <v>5644.65</v>
      </c>
      <c r="M693" s="21">
        <f>TB_INGRESOSYEGRESOS[[#This Row],[Total]]*$M$12</f>
        <v>1693.3949999999998</v>
      </c>
    </row>
    <row r="694" spans="3:13" x14ac:dyDescent="0.25">
      <c r="C694" t="str">
        <f>IF(COUNTA($E$14:E694)=COUNTA($E$14:E693),"","COD - "&amp;COUNTA($E$14:E694))</f>
        <v>COD - 681</v>
      </c>
      <c r="E694" s="1">
        <v>45220</v>
      </c>
      <c r="F694" t="s">
        <v>33</v>
      </c>
      <c r="G694" t="s">
        <v>28</v>
      </c>
      <c r="H694" t="s">
        <v>21</v>
      </c>
      <c r="I694" s="3">
        <v>4936</v>
      </c>
      <c r="J694" s="4">
        <v>14</v>
      </c>
      <c r="K694" s="3" cm="1">
        <f t="array" ref="K694">SUM(TB_INGRESOSYEGRESOS[[#This Row],[Costo]:[Unidades]]*$K$12)</f>
        <v>1039.5</v>
      </c>
      <c r="L694" s="3">
        <f t="shared" si="10"/>
        <v>5989.5</v>
      </c>
      <c r="M694" s="21">
        <f>TB_INGRESOSYEGRESOS[[#This Row],[Total]]*$M$12</f>
        <v>1796.85</v>
      </c>
    </row>
    <row r="695" spans="3:13" x14ac:dyDescent="0.25">
      <c r="C695" t="str">
        <f>IF(COUNTA($E$14:E695)=COUNTA($E$14:E694),"","COD - "&amp;COUNTA($E$14:E695))</f>
        <v>COD - 682</v>
      </c>
      <c r="E695" s="1">
        <v>45220</v>
      </c>
      <c r="F695" t="s">
        <v>13</v>
      </c>
      <c r="G695" t="s">
        <v>29</v>
      </c>
      <c r="H695" t="s">
        <v>20</v>
      </c>
      <c r="I695" s="3">
        <v>7830</v>
      </c>
      <c r="J695" s="4">
        <v>16</v>
      </c>
      <c r="K695" s="3" cm="1">
        <f t="array" ref="K695">SUM(TB_INGRESOSYEGRESOS[[#This Row],[Costo]:[Unidades]]*$K$12)</f>
        <v>1647.6599999999999</v>
      </c>
      <c r="L695" s="3">
        <f t="shared" si="10"/>
        <v>9493.66</v>
      </c>
      <c r="M695" s="21">
        <f>TB_INGRESOSYEGRESOS[[#This Row],[Total]]*$M$12</f>
        <v>2848.098</v>
      </c>
    </row>
    <row r="696" spans="3:13" x14ac:dyDescent="0.25">
      <c r="C696" t="str">
        <f>IF(COUNTA($E$14:E696)=COUNTA($E$14:E695),"","COD - "&amp;COUNTA($E$14:E696))</f>
        <v>COD - 683</v>
      </c>
      <c r="E696" s="1">
        <v>45220</v>
      </c>
      <c r="F696" t="s">
        <v>31</v>
      </c>
      <c r="G696" t="s">
        <v>28</v>
      </c>
      <c r="H696" t="s">
        <v>21</v>
      </c>
      <c r="I696" s="3">
        <v>6542</v>
      </c>
      <c r="J696" s="4">
        <v>45</v>
      </c>
      <c r="K696" s="3" cm="1">
        <f t="array" ref="K696">SUM(TB_INGRESOSYEGRESOS[[#This Row],[Costo]:[Unidades]]*$K$12)</f>
        <v>1383.27</v>
      </c>
      <c r="L696" s="3">
        <f t="shared" si="10"/>
        <v>7970.27</v>
      </c>
      <c r="M696" s="21">
        <f>TB_INGRESOSYEGRESOS[[#This Row],[Total]]*$M$12</f>
        <v>2391.0810000000001</v>
      </c>
    </row>
    <row r="697" spans="3:13" x14ac:dyDescent="0.25">
      <c r="C697" t="str">
        <f>IF(COUNTA($E$14:E697)=COUNTA($E$14:E696),"","COD - "&amp;COUNTA($E$14:E697))</f>
        <v>COD - 684</v>
      </c>
      <c r="E697" s="1">
        <v>45219</v>
      </c>
      <c r="F697" t="s">
        <v>33</v>
      </c>
      <c r="G697" t="s">
        <v>28</v>
      </c>
      <c r="H697" t="s">
        <v>20</v>
      </c>
      <c r="I697" s="3">
        <v>5771</v>
      </c>
      <c r="J697" s="4">
        <v>30</v>
      </c>
      <c r="K697" s="3" cm="1">
        <f t="array" ref="K697">SUM(TB_INGRESOSYEGRESOS[[#This Row],[Costo]:[Unidades]]*$K$12)</f>
        <v>1218.2099999999998</v>
      </c>
      <c r="L697" s="3">
        <f t="shared" si="10"/>
        <v>7019.21</v>
      </c>
      <c r="M697" s="21">
        <f>TB_INGRESOSYEGRESOS[[#This Row],[Total]]*$M$12</f>
        <v>2105.7629999999999</v>
      </c>
    </row>
    <row r="698" spans="3:13" x14ac:dyDescent="0.25">
      <c r="C698" t="str">
        <f>IF(COUNTA($E$14:E698)=COUNTA($E$14:E697),"","COD - "&amp;COUNTA($E$14:E698))</f>
        <v>COD - 685</v>
      </c>
      <c r="E698" s="1">
        <v>45219</v>
      </c>
      <c r="F698" t="s">
        <v>15</v>
      </c>
      <c r="G698" t="s">
        <v>29</v>
      </c>
      <c r="H698" t="s">
        <v>20</v>
      </c>
      <c r="I698" s="3">
        <v>8487</v>
      </c>
      <c r="J698" s="4">
        <v>2</v>
      </c>
      <c r="K698" s="3" cm="1">
        <f t="array" ref="K698">SUM(TB_INGRESOSYEGRESOS[[#This Row],[Costo]:[Unidades]]*$K$12)</f>
        <v>1782.69</v>
      </c>
      <c r="L698" s="3">
        <f t="shared" si="10"/>
        <v>10271.69</v>
      </c>
      <c r="M698" s="21">
        <f>TB_INGRESOSYEGRESOS[[#This Row],[Total]]*$M$12</f>
        <v>3081.5070000000001</v>
      </c>
    </row>
    <row r="699" spans="3:13" x14ac:dyDescent="0.25">
      <c r="C699" t="str">
        <f>IF(COUNTA($E$14:E699)=COUNTA($E$14:E698),"","COD - "&amp;COUNTA($E$14:E699))</f>
        <v>COD - 686</v>
      </c>
      <c r="E699" s="1">
        <v>45219</v>
      </c>
      <c r="F699" t="s">
        <v>15</v>
      </c>
      <c r="G699" t="s">
        <v>29</v>
      </c>
      <c r="H699" t="s">
        <v>20</v>
      </c>
      <c r="I699" s="3">
        <v>6187</v>
      </c>
      <c r="J699" s="4">
        <v>25</v>
      </c>
      <c r="K699" s="3" cm="1">
        <f t="array" ref="K699">SUM(TB_INGRESOSYEGRESOS[[#This Row],[Costo]:[Unidades]]*$K$12)</f>
        <v>1304.52</v>
      </c>
      <c r="L699" s="3">
        <f t="shared" si="10"/>
        <v>7516.52</v>
      </c>
      <c r="M699" s="21">
        <f>TB_INGRESOSYEGRESOS[[#This Row],[Total]]*$M$12</f>
        <v>2254.9560000000001</v>
      </c>
    </row>
    <row r="700" spans="3:13" x14ac:dyDescent="0.25">
      <c r="C700" t="str">
        <f>IF(COUNTA($E$14:E700)=COUNTA($E$14:E699),"","COD - "&amp;COUNTA($E$14:E700))</f>
        <v>COD - 687</v>
      </c>
      <c r="E700" s="1">
        <v>45219</v>
      </c>
      <c r="F700" t="s">
        <v>13</v>
      </c>
      <c r="G700" t="s">
        <v>29</v>
      </c>
      <c r="H700" t="s">
        <v>20</v>
      </c>
      <c r="I700" s="3">
        <v>4342</v>
      </c>
      <c r="J700" s="4">
        <v>37</v>
      </c>
      <c r="K700" s="3" cm="1">
        <f t="array" ref="K700">SUM(TB_INGRESOSYEGRESOS[[#This Row],[Costo]:[Unidades]]*$K$12)</f>
        <v>919.58999999999992</v>
      </c>
      <c r="L700" s="3">
        <f t="shared" si="10"/>
        <v>5298.59</v>
      </c>
      <c r="M700" s="21">
        <f>TB_INGRESOSYEGRESOS[[#This Row],[Total]]*$M$12</f>
        <v>1589.577</v>
      </c>
    </row>
    <row r="701" spans="3:13" x14ac:dyDescent="0.25">
      <c r="C701" t="str">
        <f>IF(COUNTA($E$14:E701)=COUNTA($E$14:E700),"","COD - "&amp;COUNTA($E$14:E701))</f>
        <v>COD - 688</v>
      </c>
      <c r="E701" s="1">
        <v>45218</v>
      </c>
      <c r="F701" t="s">
        <v>13</v>
      </c>
      <c r="G701" t="s">
        <v>29</v>
      </c>
      <c r="H701" t="s">
        <v>19</v>
      </c>
      <c r="I701" s="3">
        <v>599</v>
      </c>
      <c r="J701" s="4">
        <v>9</v>
      </c>
      <c r="K701" s="3" cm="1">
        <f t="array" ref="K701">SUM(TB_INGRESOSYEGRESOS[[#This Row],[Costo]:[Unidades]]*$K$12)</f>
        <v>127.67999999999999</v>
      </c>
      <c r="L701" s="3">
        <f t="shared" si="10"/>
        <v>735.68</v>
      </c>
      <c r="M701" s="21">
        <f>TB_INGRESOSYEGRESOS[[#This Row],[Total]]*$M$12</f>
        <v>220.70399999999998</v>
      </c>
    </row>
    <row r="702" spans="3:13" x14ac:dyDescent="0.25">
      <c r="C702" t="str">
        <f>IF(COUNTA($E$14:E702)=COUNTA($E$14:E701),"","COD - "&amp;COUNTA($E$14:E702))</f>
        <v>COD - 689</v>
      </c>
      <c r="E702" s="1">
        <v>45218</v>
      </c>
      <c r="F702" t="s">
        <v>35</v>
      </c>
      <c r="G702" t="s">
        <v>28</v>
      </c>
      <c r="H702" t="s">
        <v>20</v>
      </c>
      <c r="I702" s="3">
        <v>9907</v>
      </c>
      <c r="J702" s="4">
        <v>14</v>
      </c>
      <c r="K702" s="3" cm="1">
        <f t="array" ref="K702">SUM(TB_INGRESOSYEGRESOS[[#This Row],[Costo]:[Unidades]]*$K$12)</f>
        <v>2083.41</v>
      </c>
      <c r="L702" s="3">
        <f t="shared" si="10"/>
        <v>12004.41</v>
      </c>
      <c r="M702" s="21">
        <f>TB_INGRESOSYEGRESOS[[#This Row],[Total]]*$M$12</f>
        <v>3601.3229999999999</v>
      </c>
    </row>
    <row r="703" spans="3:13" x14ac:dyDescent="0.25">
      <c r="C703" t="str">
        <f>IF(COUNTA($E$14:E703)=COUNTA($E$14:E702),"","COD - "&amp;COUNTA($E$14:E703))</f>
        <v>COD - 690</v>
      </c>
      <c r="E703" s="1">
        <v>45218</v>
      </c>
      <c r="F703" t="s">
        <v>32</v>
      </c>
      <c r="G703" t="s">
        <v>28</v>
      </c>
      <c r="H703" t="s">
        <v>20</v>
      </c>
      <c r="I703" s="3">
        <v>6741</v>
      </c>
      <c r="J703" s="4">
        <v>4</v>
      </c>
      <c r="K703" s="3" cm="1">
        <f t="array" ref="K703">SUM(TB_INGRESOSYEGRESOS[[#This Row],[Costo]:[Unidades]]*$K$12)</f>
        <v>1416.4499999999998</v>
      </c>
      <c r="L703" s="3">
        <f t="shared" si="10"/>
        <v>8161.45</v>
      </c>
      <c r="M703" s="21">
        <f>TB_INGRESOSYEGRESOS[[#This Row],[Total]]*$M$12</f>
        <v>2448.4349999999999</v>
      </c>
    </row>
    <row r="704" spans="3:13" x14ac:dyDescent="0.25">
      <c r="C704" t="str">
        <f>IF(COUNTA($E$14:E704)=COUNTA($E$14:E703),"","COD - "&amp;COUNTA($E$14:E704))</f>
        <v>COD - 691</v>
      </c>
      <c r="E704" s="1">
        <v>45218</v>
      </c>
      <c r="F704" t="s">
        <v>13</v>
      </c>
      <c r="G704" t="s">
        <v>29</v>
      </c>
      <c r="H704" t="s">
        <v>21</v>
      </c>
      <c r="I704" s="3">
        <v>1809</v>
      </c>
      <c r="J704" s="4">
        <v>30</v>
      </c>
      <c r="K704" s="3" cm="1">
        <f t="array" ref="K704">SUM(TB_INGRESOSYEGRESOS[[#This Row],[Costo]:[Unidades]]*$K$12)</f>
        <v>386.19</v>
      </c>
      <c r="L704" s="3">
        <f t="shared" si="10"/>
        <v>2225.19</v>
      </c>
      <c r="M704" s="21">
        <f>TB_INGRESOSYEGRESOS[[#This Row],[Total]]*$M$12</f>
        <v>667.55700000000002</v>
      </c>
    </row>
    <row r="705" spans="3:13" x14ac:dyDescent="0.25">
      <c r="C705" t="str">
        <f>IF(COUNTA($E$14:E705)=COUNTA($E$14:E704),"","COD - "&amp;COUNTA($E$14:E705))</f>
        <v>COD - 692</v>
      </c>
      <c r="E705" s="1">
        <v>45218</v>
      </c>
      <c r="F705" t="s">
        <v>34</v>
      </c>
      <c r="G705" t="s">
        <v>28</v>
      </c>
      <c r="H705" t="s">
        <v>21</v>
      </c>
      <c r="I705" s="3">
        <v>9392</v>
      </c>
      <c r="J705" s="4">
        <v>33</v>
      </c>
      <c r="K705" s="3" cm="1">
        <f t="array" ref="K705">SUM(TB_INGRESOSYEGRESOS[[#This Row],[Costo]:[Unidades]]*$K$12)</f>
        <v>1979.25</v>
      </c>
      <c r="L705" s="3">
        <f t="shared" si="10"/>
        <v>11404.25</v>
      </c>
      <c r="M705" s="21">
        <f>TB_INGRESOSYEGRESOS[[#This Row],[Total]]*$M$12</f>
        <v>3421.2750000000001</v>
      </c>
    </row>
    <row r="706" spans="3:13" x14ac:dyDescent="0.25">
      <c r="C706" t="str">
        <f>IF(COUNTA($E$14:E706)=COUNTA($E$14:E705),"","COD - "&amp;COUNTA($E$14:E706))</f>
        <v>COD - 693</v>
      </c>
      <c r="E706" s="1">
        <v>45218</v>
      </c>
      <c r="F706" t="s">
        <v>31</v>
      </c>
      <c r="G706" t="s">
        <v>28</v>
      </c>
      <c r="H706" t="s">
        <v>20</v>
      </c>
      <c r="I706" s="3">
        <v>1638</v>
      </c>
      <c r="J706" s="4">
        <v>9</v>
      </c>
      <c r="K706" s="3" cm="1">
        <f t="array" ref="K706">SUM(TB_INGRESOSYEGRESOS[[#This Row],[Costo]:[Unidades]]*$K$12)</f>
        <v>345.86999999999995</v>
      </c>
      <c r="L706" s="3">
        <f t="shared" si="10"/>
        <v>1992.87</v>
      </c>
      <c r="M706" s="21">
        <f>TB_INGRESOSYEGRESOS[[#This Row],[Total]]*$M$12</f>
        <v>597.86099999999999</v>
      </c>
    </row>
    <row r="707" spans="3:13" x14ac:dyDescent="0.25">
      <c r="C707" t="str">
        <f>IF(COUNTA($E$14:E707)=COUNTA($E$14:E706),"","COD - "&amp;COUNTA($E$14:E707))</f>
        <v>COD - 694</v>
      </c>
      <c r="E707" s="1">
        <v>45218</v>
      </c>
      <c r="F707" t="s">
        <v>15</v>
      </c>
      <c r="G707" t="s">
        <v>29</v>
      </c>
      <c r="H707" t="s">
        <v>20</v>
      </c>
      <c r="I707" s="3">
        <v>2974</v>
      </c>
      <c r="J707" s="4">
        <v>10</v>
      </c>
      <c r="K707" s="3" cm="1">
        <f t="array" ref="K707">SUM(TB_INGRESOSYEGRESOS[[#This Row],[Costo]:[Unidades]]*$K$12)</f>
        <v>626.64</v>
      </c>
      <c r="L707" s="3">
        <f t="shared" si="10"/>
        <v>3610.64</v>
      </c>
      <c r="M707" s="21">
        <f>TB_INGRESOSYEGRESOS[[#This Row],[Total]]*$M$12</f>
        <v>1083.192</v>
      </c>
    </row>
    <row r="708" spans="3:13" x14ac:dyDescent="0.25">
      <c r="C708" t="str">
        <f>IF(COUNTA($E$14:E708)=COUNTA($E$14:E707),"","COD - "&amp;COUNTA($E$14:E708))</f>
        <v>COD - 695</v>
      </c>
      <c r="E708" s="1">
        <v>45217</v>
      </c>
      <c r="F708" t="s">
        <v>15</v>
      </c>
      <c r="G708" t="s">
        <v>29</v>
      </c>
      <c r="H708" t="s">
        <v>21</v>
      </c>
      <c r="I708" s="3">
        <v>1723</v>
      </c>
      <c r="J708" s="4">
        <v>37</v>
      </c>
      <c r="K708" s="3" cm="1">
        <f t="array" ref="K708">SUM(TB_INGRESOSYEGRESOS[[#This Row],[Costo]:[Unidades]]*$K$12)</f>
        <v>369.59999999999997</v>
      </c>
      <c r="L708" s="3">
        <f t="shared" si="10"/>
        <v>2129.6</v>
      </c>
      <c r="M708" s="21">
        <f>TB_INGRESOSYEGRESOS[[#This Row],[Total]]*$M$12</f>
        <v>638.88</v>
      </c>
    </row>
    <row r="709" spans="3:13" x14ac:dyDescent="0.25">
      <c r="C709" t="str">
        <f>IF(COUNTA($E$14:E709)=COUNTA($E$14:E708),"","COD - "&amp;COUNTA($E$14:E709))</f>
        <v>COD - 696</v>
      </c>
      <c r="E709" s="1">
        <v>45216</v>
      </c>
      <c r="F709" t="s">
        <v>14</v>
      </c>
      <c r="G709" t="s">
        <v>29</v>
      </c>
      <c r="H709" t="s">
        <v>20</v>
      </c>
      <c r="I709" s="3">
        <v>9614</v>
      </c>
      <c r="J709" s="4">
        <v>42</v>
      </c>
      <c r="K709" s="3" cm="1">
        <f t="array" ref="K709">SUM(TB_INGRESOSYEGRESOS[[#This Row],[Costo]:[Unidades]]*$K$12)</f>
        <v>2027.7599999999998</v>
      </c>
      <c r="L709" s="3">
        <f t="shared" si="10"/>
        <v>11683.76</v>
      </c>
      <c r="M709" s="21">
        <f>TB_INGRESOSYEGRESOS[[#This Row],[Total]]*$M$12</f>
        <v>3505.1280000000002</v>
      </c>
    </row>
    <row r="710" spans="3:13" x14ac:dyDescent="0.25">
      <c r="C710" t="str">
        <f>IF(COUNTA($E$14:E710)=COUNTA($E$14:E709),"","COD - "&amp;COUNTA($E$14:E710))</f>
        <v>COD - 697</v>
      </c>
      <c r="E710" s="1">
        <v>45216</v>
      </c>
      <c r="F710" t="s">
        <v>13</v>
      </c>
      <c r="G710" t="s">
        <v>29</v>
      </c>
      <c r="H710" t="s">
        <v>20</v>
      </c>
      <c r="I710" s="3">
        <v>4629</v>
      </c>
      <c r="J710" s="4">
        <v>19</v>
      </c>
      <c r="K710" s="3" cm="1">
        <f t="array" ref="K710">SUM(TB_INGRESOSYEGRESOS[[#This Row],[Costo]:[Unidades]]*$K$12)</f>
        <v>976.07999999999993</v>
      </c>
      <c r="L710" s="3">
        <f t="shared" si="10"/>
        <v>5624.08</v>
      </c>
      <c r="M710" s="21">
        <f>TB_INGRESOSYEGRESOS[[#This Row],[Total]]*$M$12</f>
        <v>1687.2239999999999</v>
      </c>
    </row>
    <row r="711" spans="3:13" x14ac:dyDescent="0.25">
      <c r="C711" t="str">
        <f>IF(COUNTA($E$14:E711)=COUNTA($E$14:E710),"","COD - "&amp;COUNTA($E$14:E711))</f>
        <v>COD - 698</v>
      </c>
      <c r="E711" s="1">
        <v>45216</v>
      </c>
      <c r="F711" t="s">
        <v>13</v>
      </c>
      <c r="G711" t="s">
        <v>29</v>
      </c>
      <c r="H711" t="s">
        <v>19</v>
      </c>
      <c r="I711" s="3">
        <v>9331</v>
      </c>
      <c r="J711" s="4">
        <v>50</v>
      </c>
      <c r="K711" s="3" cm="1">
        <f t="array" ref="K711">SUM(TB_INGRESOSYEGRESOS[[#This Row],[Costo]:[Unidades]]*$K$12)</f>
        <v>1970.01</v>
      </c>
      <c r="L711" s="3">
        <f t="shared" si="10"/>
        <v>11351.01</v>
      </c>
      <c r="M711" s="21">
        <f>TB_INGRESOSYEGRESOS[[#This Row],[Total]]*$M$12</f>
        <v>3405.3029999999999</v>
      </c>
    </row>
    <row r="712" spans="3:13" x14ac:dyDescent="0.25">
      <c r="C712" t="str">
        <f>IF(COUNTA($E$14:E712)=COUNTA($E$14:E711),"","COD - "&amp;COUNTA($E$14:E712))</f>
        <v>COD - 699</v>
      </c>
      <c r="E712" s="1">
        <v>45216</v>
      </c>
      <c r="F712" t="s">
        <v>13</v>
      </c>
      <c r="G712" t="s">
        <v>29</v>
      </c>
      <c r="H712" t="s">
        <v>21</v>
      </c>
      <c r="I712" s="3">
        <v>7225</v>
      </c>
      <c r="J712" s="4">
        <v>46</v>
      </c>
      <c r="K712" s="3" cm="1">
        <f t="array" ref="K712">SUM(TB_INGRESOSYEGRESOS[[#This Row],[Costo]:[Unidades]]*$K$12)</f>
        <v>1526.91</v>
      </c>
      <c r="L712" s="3">
        <f t="shared" si="10"/>
        <v>8797.91</v>
      </c>
      <c r="M712" s="21">
        <f>TB_INGRESOSYEGRESOS[[#This Row],[Total]]*$M$12</f>
        <v>2639.373</v>
      </c>
    </row>
    <row r="713" spans="3:13" x14ac:dyDescent="0.25">
      <c r="C713" t="str">
        <f>IF(COUNTA($E$14:E713)=COUNTA($E$14:E712),"","COD - "&amp;COUNTA($E$14:E713))</f>
        <v>COD - 700</v>
      </c>
      <c r="E713" s="1">
        <v>45214</v>
      </c>
      <c r="F713" t="s">
        <v>15</v>
      </c>
      <c r="G713" t="s">
        <v>29</v>
      </c>
      <c r="H713" t="s">
        <v>20</v>
      </c>
      <c r="I713" s="3">
        <v>299</v>
      </c>
      <c r="J713" s="4">
        <v>22</v>
      </c>
      <c r="K713" s="3" cm="1">
        <f t="array" ref="K713">SUM(TB_INGRESOSYEGRESOS[[#This Row],[Costo]:[Unidades]]*$K$12)</f>
        <v>67.41</v>
      </c>
      <c r="L713" s="3">
        <f t="shared" si="10"/>
        <v>388.40999999999997</v>
      </c>
      <c r="M713" s="21">
        <f>TB_INGRESOSYEGRESOS[[#This Row],[Total]]*$M$12</f>
        <v>116.52299999999998</v>
      </c>
    </row>
    <row r="714" spans="3:13" x14ac:dyDescent="0.25">
      <c r="C714" t="str">
        <f>IF(COUNTA($E$14:E714)=COUNTA($E$14:E713),"","COD - "&amp;COUNTA($E$14:E714))</f>
        <v>COD - 701</v>
      </c>
      <c r="E714" s="1">
        <v>45214</v>
      </c>
      <c r="F714" t="s">
        <v>31</v>
      </c>
      <c r="G714" t="s">
        <v>28</v>
      </c>
      <c r="H714" t="s">
        <v>20</v>
      </c>
      <c r="I714" s="3">
        <v>3881</v>
      </c>
      <c r="J714" s="4">
        <v>43</v>
      </c>
      <c r="K714" s="3" cm="1">
        <f t="array" ref="K714">SUM(TB_INGRESOSYEGRESOS[[#This Row],[Costo]:[Unidades]]*$K$12)</f>
        <v>824.04</v>
      </c>
      <c r="L714" s="3">
        <f t="shared" si="10"/>
        <v>4748.04</v>
      </c>
      <c r="M714" s="21">
        <f>TB_INGRESOSYEGRESOS[[#This Row],[Total]]*$M$12</f>
        <v>1424.412</v>
      </c>
    </row>
    <row r="715" spans="3:13" x14ac:dyDescent="0.25">
      <c r="C715" t="str">
        <f>IF(COUNTA($E$14:E715)=COUNTA($E$14:E714),"","COD - "&amp;COUNTA($E$14:E715))</f>
        <v>COD - 702</v>
      </c>
      <c r="E715" s="1">
        <v>45214</v>
      </c>
      <c r="F715" t="s">
        <v>13</v>
      </c>
      <c r="G715" t="s">
        <v>29</v>
      </c>
      <c r="H715" t="s">
        <v>19</v>
      </c>
      <c r="I715" s="3">
        <v>9700</v>
      </c>
      <c r="J715" s="4">
        <v>40</v>
      </c>
      <c r="K715" s="3" cm="1">
        <f t="array" ref="K715">SUM(TB_INGRESOSYEGRESOS[[#This Row],[Costo]:[Unidades]]*$K$12)</f>
        <v>2045.4</v>
      </c>
      <c r="L715" s="3">
        <f t="shared" si="10"/>
        <v>11785.4</v>
      </c>
      <c r="M715" s="21">
        <f>TB_INGRESOSYEGRESOS[[#This Row],[Total]]*$M$12</f>
        <v>3535.62</v>
      </c>
    </row>
    <row r="716" spans="3:13" x14ac:dyDescent="0.25">
      <c r="C716" t="str">
        <f>IF(COUNTA($E$14:E716)=COUNTA($E$14:E715),"","COD - "&amp;COUNTA($E$14:E716))</f>
        <v>COD - 703</v>
      </c>
      <c r="E716" s="1">
        <v>45214</v>
      </c>
      <c r="F716" t="s">
        <v>35</v>
      </c>
      <c r="G716" t="s">
        <v>28</v>
      </c>
      <c r="H716" t="s">
        <v>20</v>
      </c>
      <c r="I716" s="3">
        <v>2316</v>
      </c>
      <c r="J716" s="4">
        <v>50</v>
      </c>
      <c r="K716" s="3" cm="1">
        <f t="array" ref="K716">SUM(TB_INGRESOSYEGRESOS[[#This Row],[Costo]:[Unidades]]*$K$12)</f>
        <v>496.85999999999996</v>
      </c>
      <c r="L716" s="3">
        <f t="shared" si="10"/>
        <v>2862.86</v>
      </c>
      <c r="M716" s="21">
        <f>TB_INGRESOSYEGRESOS[[#This Row],[Total]]*$M$12</f>
        <v>858.85800000000006</v>
      </c>
    </row>
    <row r="717" spans="3:13" x14ac:dyDescent="0.25">
      <c r="C717" t="str">
        <f>IF(COUNTA($E$14:E717)=COUNTA($E$14:E716),"","COD - "&amp;COUNTA($E$14:E717))</f>
        <v>COD - 704</v>
      </c>
      <c r="E717" s="1">
        <v>45213</v>
      </c>
      <c r="F717" t="s">
        <v>16</v>
      </c>
      <c r="G717" t="s">
        <v>29</v>
      </c>
      <c r="H717" t="s">
        <v>20</v>
      </c>
      <c r="I717" s="3">
        <v>8939</v>
      </c>
      <c r="J717" s="4">
        <v>33</v>
      </c>
      <c r="K717" s="3" cm="1">
        <f t="array" ref="K717">SUM(TB_INGRESOSYEGRESOS[[#This Row],[Costo]:[Unidades]]*$K$12)</f>
        <v>1884.12</v>
      </c>
      <c r="L717" s="3">
        <f t="shared" si="10"/>
        <v>10856.119999999999</v>
      </c>
      <c r="M717" s="21">
        <f>TB_INGRESOSYEGRESOS[[#This Row],[Total]]*$M$12</f>
        <v>3256.8359999999998</v>
      </c>
    </row>
    <row r="718" spans="3:13" x14ac:dyDescent="0.25">
      <c r="C718" t="str">
        <f>IF(COUNTA($E$14:E718)=COUNTA($E$14:E717),"","COD - "&amp;COUNTA($E$14:E718))</f>
        <v>COD - 705</v>
      </c>
      <c r="E718" s="1">
        <v>45213</v>
      </c>
      <c r="F718" t="s">
        <v>35</v>
      </c>
      <c r="G718" t="s">
        <v>28</v>
      </c>
      <c r="H718" t="s">
        <v>20</v>
      </c>
      <c r="I718" s="3">
        <v>1300</v>
      </c>
      <c r="J718" s="4">
        <v>45</v>
      </c>
      <c r="K718" s="3" cm="1">
        <f t="array" ref="K718">SUM(TB_INGRESOSYEGRESOS[[#This Row],[Costo]:[Unidades]]*$K$12)</f>
        <v>282.45</v>
      </c>
      <c r="L718" s="3">
        <f t="shared" ref="L718:L781" si="11">IF(SUM(I718:K718)=0,"",SUM(I718:K718))</f>
        <v>1627.45</v>
      </c>
      <c r="M718" s="21">
        <f>TB_INGRESOSYEGRESOS[[#This Row],[Total]]*$M$12</f>
        <v>488.23500000000001</v>
      </c>
    </row>
    <row r="719" spans="3:13" x14ac:dyDescent="0.25">
      <c r="C719" t="str">
        <f>IF(COUNTA($E$14:E719)=COUNTA($E$14:E718),"","COD - "&amp;COUNTA($E$14:E719))</f>
        <v>COD - 706</v>
      </c>
      <c r="E719" s="1">
        <v>45213</v>
      </c>
      <c r="F719" t="s">
        <v>34</v>
      </c>
      <c r="G719" t="s">
        <v>28</v>
      </c>
      <c r="H719" t="s">
        <v>21</v>
      </c>
      <c r="I719" s="3">
        <v>5149</v>
      </c>
      <c r="J719" s="4">
        <v>42</v>
      </c>
      <c r="K719" s="3" cm="1">
        <f t="array" ref="K719">SUM(TB_INGRESOSYEGRESOS[[#This Row],[Costo]:[Unidades]]*$K$12)</f>
        <v>1090.1099999999999</v>
      </c>
      <c r="L719" s="3">
        <f t="shared" si="11"/>
        <v>6281.11</v>
      </c>
      <c r="M719" s="21">
        <f>TB_INGRESOSYEGRESOS[[#This Row],[Total]]*$M$12</f>
        <v>1884.3329999999999</v>
      </c>
    </row>
    <row r="720" spans="3:13" x14ac:dyDescent="0.25">
      <c r="C720" t="str">
        <f>IF(COUNTA($E$14:E720)=COUNTA($E$14:E719),"","COD - "&amp;COUNTA($E$14:E720))</f>
        <v>COD - 707</v>
      </c>
      <c r="E720" s="1">
        <v>45213</v>
      </c>
      <c r="F720" t="s">
        <v>13</v>
      </c>
      <c r="G720" t="s">
        <v>29</v>
      </c>
      <c r="H720" t="s">
        <v>21</v>
      </c>
      <c r="I720" s="3">
        <v>740</v>
      </c>
      <c r="J720" s="4">
        <v>39</v>
      </c>
      <c r="K720" s="3" cm="1">
        <f t="array" ref="K720">SUM(TB_INGRESOSYEGRESOS[[#This Row],[Costo]:[Unidades]]*$K$12)</f>
        <v>163.59</v>
      </c>
      <c r="L720" s="3">
        <f t="shared" si="11"/>
        <v>942.59</v>
      </c>
      <c r="M720" s="21">
        <f>TB_INGRESOSYEGRESOS[[#This Row],[Total]]*$M$12</f>
        <v>282.77699999999999</v>
      </c>
    </row>
    <row r="721" spans="3:13" x14ac:dyDescent="0.25">
      <c r="C721" t="str">
        <f>IF(COUNTA($E$14:E721)=COUNTA($E$14:E720),"","COD - "&amp;COUNTA($E$14:E721))</f>
        <v>COD - 708</v>
      </c>
      <c r="E721" s="1">
        <v>45213</v>
      </c>
      <c r="F721" t="s">
        <v>13</v>
      </c>
      <c r="G721" t="s">
        <v>29</v>
      </c>
      <c r="H721" t="s">
        <v>19</v>
      </c>
      <c r="I721" s="3">
        <v>5557</v>
      </c>
      <c r="J721" s="4">
        <v>3</v>
      </c>
      <c r="K721" s="3" cm="1">
        <f t="array" ref="K721">SUM(TB_INGRESOSYEGRESOS[[#This Row],[Costo]:[Unidades]]*$K$12)</f>
        <v>1167.6000000000001</v>
      </c>
      <c r="L721" s="3">
        <f t="shared" si="11"/>
        <v>6727.6</v>
      </c>
      <c r="M721" s="21">
        <f>TB_INGRESOSYEGRESOS[[#This Row],[Total]]*$M$12</f>
        <v>2018.28</v>
      </c>
    </row>
    <row r="722" spans="3:13" x14ac:dyDescent="0.25">
      <c r="C722" t="str">
        <f>IF(COUNTA($E$14:E722)=COUNTA($E$14:E721),"","COD - "&amp;COUNTA($E$14:E722))</f>
        <v>COD - 709</v>
      </c>
      <c r="E722" s="1">
        <v>45212</v>
      </c>
      <c r="F722" t="s">
        <v>14</v>
      </c>
      <c r="G722" t="s">
        <v>29</v>
      </c>
      <c r="H722" t="s">
        <v>19</v>
      </c>
      <c r="I722" s="3">
        <v>7606</v>
      </c>
      <c r="J722" s="4">
        <v>6</v>
      </c>
      <c r="K722" s="3" cm="1">
        <f t="array" ref="K722">SUM(TB_INGRESOSYEGRESOS[[#This Row],[Costo]:[Unidades]]*$K$12)</f>
        <v>1598.52</v>
      </c>
      <c r="L722" s="3">
        <f t="shared" si="11"/>
        <v>9210.52</v>
      </c>
      <c r="M722" s="21">
        <f>TB_INGRESOSYEGRESOS[[#This Row],[Total]]*$M$12</f>
        <v>2763.1559999999999</v>
      </c>
    </row>
    <row r="723" spans="3:13" x14ac:dyDescent="0.25">
      <c r="C723" t="str">
        <f>IF(COUNTA($E$14:E723)=COUNTA($E$14:E722),"","COD - "&amp;COUNTA($E$14:E723))</f>
        <v>COD - 710</v>
      </c>
      <c r="E723" s="1">
        <v>45212</v>
      </c>
      <c r="F723" t="s">
        <v>13</v>
      </c>
      <c r="G723" t="s">
        <v>29</v>
      </c>
      <c r="H723" t="s">
        <v>20</v>
      </c>
      <c r="I723" s="3">
        <v>2238</v>
      </c>
      <c r="J723" s="4">
        <v>5</v>
      </c>
      <c r="K723" s="3" cm="1">
        <f t="array" ref="K723">SUM(TB_INGRESOSYEGRESOS[[#This Row],[Costo]:[Unidades]]*$K$12)</f>
        <v>471.03</v>
      </c>
      <c r="L723" s="3">
        <f t="shared" si="11"/>
        <v>2714.0299999999997</v>
      </c>
      <c r="M723" s="21">
        <f>TB_INGRESOSYEGRESOS[[#This Row],[Total]]*$M$12</f>
        <v>814.20899999999995</v>
      </c>
    </row>
    <row r="724" spans="3:13" x14ac:dyDescent="0.25">
      <c r="C724" t="str">
        <f>IF(COUNTA($E$14:E724)=COUNTA($E$14:E723),"","COD - "&amp;COUNTA($E$14:E724))</f>
        <v>COD - 711</v>
      </c>
      <c r="E724" s="1">
        <v>45212</v>
      </c>
      <c r="F724" t="s">
        <v>14</v>
      </c>
      <c r="G724" t="s">
        <v>29</v>
      </c>
      <c r="H724" t="s">
        <v>20</v>
      </c>
      <c r="I724" s="3">
        <v>1226</v>
      </c>
      <c r="J724" s="4">
        <v>17</v>
      </c>
      <c r="K724" s="3" cm="1">
        <f t="array" ref="K724">SUM(TB_INGRESOSYEGRESOS[[#This Row],[Costo]:[Unidades]]*$K$12)</f>
        <v>261.02999999999997</v>
      </c>
      <c r="L724" s="3">
        <f t="shared" si="11"/>
        <v>1504.03</v>
      </c>
      <c r="M724" s="21">
        <f>TB_INGRESOSYEGRESOS[[#This Row],[Total]]*$M$12</f>
        <v>451.209</v>
      </c>
    </row>
    <row r="725" spans="3:13" x14ac:dyDescent="0.25">
      <c r="C725" t="str">
        <f>IF(COUNTA($E$14:E725)=COUNTA($E$14:E724),"","COD - "&amp;COUNTA($E$14:E725))</f>
        <v>COD - 712</v>
      </c>
      <c r="E725" s="1">
        <v>45211</v>
      </c>
      <c r="F725" t="s">
        <v>34</v>
      </c>
      <c r="G725" t="s">
        <v>28</v>
      </c>
      <c r="H725" t="s">
        <v>21</v>
      </c>
      <c r="I725" s="3">
        <v>6505</v>
      </c>
      <c r="J725" s="4">
        <v>44</v>
      </c>
      <c r="K725" s="3" cm="1">
        <f t="array" ref="K725">SUM(TB_INGRESOSYEGRESOS[[#This Row],[Costo]:[Unidades]]*$K$12)</f>
        <v>1375.29</v>
      </c>
      <c r="L725" s="3">
        <f t="shared" si="11"/>
        <v>7924.29</v>
      </c>
      <c r="M725" s="21">
        <f>TB_INGRESOSYEGRESOS[[#This Row],[Total]]*$M$12</f>
        <v>2377.2869999999998</v>
      </c>
    </row>
    <row r="726" spans="3:13" x14ac:dyDescent="0.25">
      <c r="C726" t="str">
        <f>IF(COUNTA($E$14:E726)=COUNTA($E$14:E725),"","COD - "&amp;COUNTA($E$14:E726))</f>
        <v>COD - 713</v>
      </c>
      <c r="E726" s="1">
        <v>45210</v>
      </c>
      <c r="F726" t="s">
        <v>15</v>
      </c>
      <c r="G726" t="s">
        <v>29</v>
      </c>
      <c r="H726" t="s">
        <v>20</v>
      </c>
      <c r="I726" s="3">
        <v>1541</v>
      </c>
      <c r="J726" s="4">
        <v>18</v>
      </c>
      <c r="K726" s="3" cm="1">
        <f t="array" ref="K726">SUM(TB_INGRESOSYEGRESOS[[#This Row],[Costo]:[Unidades]]*$K$12)</f>
        <v>327.39</v>
      </c>
      <c r="L726" s="3">
        <f t="shared" si="11"/>
        <v>1886.3899999999999</v>
      </c>
      <c r="M726" s="21">
        <f>TB_INGRESOSYEGRESOS[[#This Row],[Total]]*$M$12</f>
        <v>565.91699999999992</v>
      </c>
    </row>
    <row r="727" spans="3:13" x14ac:dyDescent="0.25">
      <c r="C727" t="str">
        <f>IF(COUNTA($E$14:E727)=COUNTA($E$14:E726),"","COD - "&amp;COUNTA($E$14:E727))</f>
        <v>COD - 714</v>
      </c>
      <c r="E727" s="1">
        <v>45210</v>
      </c>
      <c r="F727" t="s">
        <v>31</v>
      </c>
      <c r="G727" t="s">
        <v>28</v>
      </c>
      <c r="H727" t="s">
        <v>20</v>
      </c>
      <c r="I727" s="3">
        <v>8043</v>
      </c>
      <c r="J727" s="4">
        <v>6</v>
      </c>
      <c r="K727" s="3" cm="1">
        <f t="array" ref="K727">SUM(TB_INGRESOSYEGRESOS[[#This Row],[Costo]:[Unidades]]*$K$12)</f>
        <v>1690.29</v>
      </c>
      <c r="L727" s="3">
        <f t="shared" si="11"/>
        <v>9739.2900000000009</v>
      </c>
      <c r="M727" s="21">
        <f>TB_INGRESOSYEGRESOS[[#This Row],[Total]]*$M$12</f>
        <v>2921.7870000000003</v>
      </c>
    </row>
    <row r="728" spans="3:13" x14ac:dyDescent="0.25">
      <c r="C728" t="str">
        <f>IF(COUNTA($E$14:E728)=COUNTA($E$14:E727),"","COD - "&amp;COUNTA($E$14:E728))</f>
        <v>COD - 715</v>
      </c>
      <c r="E728" s="1">
        <v>45210</v>
      </c>
      <c r="F728" t="s">
        <v>14</v>
      </c>
      <c r="G728" t="s">
        <v>29</v>
      </c>
      <c r="H728" t="s">
        <v>19</v>
      </c>
      <c r="I728" s="3">
        <v>4252</v>
      </c>
      <c r="J728" s="4">
        <v>15</v>
      </c>
      <c r="K728" s="3" cm="1">
        <f t="array" ref="K728">SUM(TB_INGRESOSYEGRESOS[[#This Row],[Costo]:[Unidades]]*$K$12)</f>
        <v>896.06999999999994</v>
      </c>
      <c r="L728" s="3">
        <f t="shared" si="11"/>
        <v>5163.07</v>
      </c>
      <c r="M728" s="21">
        <f>TB_INGRESOSYEGRESOS[[#This Row],[Total]]*$M$12</f>
        <v>1548.9209999999998</v>
      </c>
    </row>
    <row r="729" spans="3:13" x14ac:dyDescent="0.25">
      <c r="C729" t="str">
        <f>IF(COUNTA($E$14:E729)=COUNTA($E$14:E728),"","COD - "&amp;COUNTA($E$14:E729))</f>
        <v>COD - 716</v>
      </c>
      <c r="E729" s="1">
        <v>45210</v>
      </c>
      <c r="F729" t="s">
        <v>35</v>
      </c>
      <c r="G729" t="s">
        <v>28</v>
      </c>
      <c r="H729" t="s">
        <v>20</v>
      </c>
      <c r="I729" s="3">
        <v>5093</v>
      </c>
      <c r="J729" s="4">
        <v>19</v>
      </c>
      <c r="K729" s="3" cm="1">
        <f t="array" ref="K729">SUM(TB_INGRESOSYEGRESOS[[#This Row],[Costo]:[Unidades]]*$K$12)</f>
        <v>1073.52</v>
      </c>
      <c r="L729" s="3">
        <f t="shared" si="11"/>
        <v>6185.52</v>
      </c>
      <c r="M729" s="21">
        <f>TB_INGRESOSYEGRESOS[[#This Row],[Total]]*$M$12</f>
        <v>1855.6559999999999</v>
      </c>
    </row>
    <row r="730" spans="3:13" x14ac:dyDescent="0.25">
      <c r="C730" t="str">
        <f>IF(COUNTA($E$14:E730)=COUNTA($E$14:E729),"","COD - "&amp;COUNTA($E$14:E730))</f>
        <v>COD - 717</v>
      </c>
      <c r="E730" s="1">
        <v>45209</v>
      </c>
      <c r="F730" t="s">
        <v>32</v>
      </c>
      <c r="G730" t="s">
        <v>28</v>
      </c>
      <c r="H730" t="s">
        <v>20</v>
      </c>
      <c r="I730" s="3">
        <v>1987</v>
      </c>
      <c r="J730" s="4">
        <v>14</v>
      </c>
      <c r="K730" s="3" cm="1">
        <f t="array" ref="K730">SUM(TB_INGRESOSYEGRESOS[[#This Row],[Costo]:[Unidades]]*$K$12)</f>
        <v>420.21</v>
      </c>
      <c r="L730" s="3">
        <f t="shared" si="11"/>
        <v>2421.21</v>
      </c>
      <c r="M730" s="21">
        <f>TB_INGRESOSYEGRESOS[[#This Row],[Total]]*$M$12</f>
        <v>726.36299999999994</v>
      </c>
    </row>
    <row r="731" spans="3:13" x14ac:dyDescent="0.25">
      <c r="C731" t="str">
        <f>IF(COUNTA($E$14:E731)=COUNTA($E$14:E730),"","COD - "&amp;COUNTA($E$14:E731))</f>
        <v>COD - 718</v>
      </c>
      <c r="E731" s="1">
        <v>45209</v>
      </c>
      <c r="F731" t="s">
        <v>13</v>
      </c>
      <c r="G731" t="s">
        <v>29</v>
      </c>
      <c r="H731" t="s">
        <v>20</v>
      </c>
      <c r="I731" s="3">
        <v>3081</v>
      </c>
      <c r="J731" s="4">
        <v>44</v>
      </c>
      <c r="K731" s="3" cm="1">
        <f t="array" ref="K731">SUM(TB_INGRESOSYEGRESOS[[#This Row],[Costo]:[Unidades]]*$K$12)</f>
        <v>656.25</v>
      </c>
      <c r="L731" s="3">
        <f t="shared" si="11"/>
        <v>3781.25</v>
      </c>
      <c r="M731" s="21">
        <f>TB_INGRESOSYEGRESOS[[#This Row],[Total]]*$M$12</f>
        <v>1134.375</v>
      </c>
    </row>
    <row r="732" spans="3:13" x14ac:dyDescent="0.25">
      <c r="C732" t="str">
        <f>IF(COUNTA($E$14:E732)=COUNTA($E$14:E731),"","COD - "&amp;COUNTA($E$14:E732))</f>
        <v>COD - 719</v>
      </c>
      <c r="E732" s="1">
        <v>45209</v>
      </c>
      <c r="F732" t="s">
        <v>16</v>
      </c>
      <c r="G732" t="s">
        <v>29</v>
      </c>
      <c r="H732" t="s">
        <v>20</v>
      </c>
      <c r="I732" s="3">
        <v>8809</v>
      </c>
      <c r="J732" s="4">
        <v>46</v>
      </c>
      <c r="K732" s="3" cm="1">
        <f t="array" ref="K732">SUM(TB_INGRESOSYEGRESOS[[#This Row],[Costo]:[Unidades]]*$K$12)</f>
        <v>1859.55</v>
      </c>
      <c r="L732" s="3">
        <f t="shared" si="11"/>
        <v>10714.55</v>
      </c>
      <c r="M732" s="21">
        <f>TB_INGRESOSYEGRESOS[[#This Row],[Total]]*$M$12</f>
        <v>3214.3649999999998</v>
      </c>
    </row>
    <row r="733" spans="3:13" x14ac:dyDescent="0.25">
      <c r="C733" t="str">
        <f>IF(COUNTA($E$14:E733)=COUNTA($E$14:E732),"","COD - "&amp;COUNTA($E$14:E733))</f>
        <v>COD - 720</v>
      </c>
      <c r="E733" s="1">
        <v>45208</v>
      </c>
      <c r="F733" t="s">
        <v>13</v>
      </c>
      <c r="G733" t="s">
        <v>29</v>
      </c>
      <c r="H733" t="s">
        <v>20</v>
      </c>
      <c r="I733" s="3">
        <v>8651</v>
      </c>
      <c r="J733" s="4">
        <v>28</v>
      </c>
      <c r="K733" s="3" cm="1">
        <f t="array" ref="K733">SUM(TB_INGRESOSYEGRESOS[[#This Row],[Costo]:[Unidades]]*$K$12)</f>
        <v>1822.5900000000001</v>
      </c>
      <c r="L733" s="3">
        <f t="shared" si="11"/>
        <v>10501.59</v>
      </c>
      <c r="M733" s="21">
        <f>TB_INGRESOSYEGRESOS[[#This Row],[Total]]*$M$12</f>
        <v>3150.4769999999999</v>
      </c>
    </row>
    <row r="734" spans="3:13" x14ac:dyDescent="0.25">
      <c r="C734" t="str">
        <f>IF(COUNTA($E$14:E734)=COUNTA($E$14:E733),"","COD - "&amp;COUNTA($E$14:E734))</f>
        <v>COD - 721</v>
      </c>
      <c r="E734" s="1">
        <v>45208</v>
      </c>
      <c r="F734" t="s">
        <v>31</v>
      </c>
      <c r="G734" t="s">
        <v>28</v>
      </c>
      <c r="H734" t="s">
        <v>20</v>
      </c>
      <c r="I734" s="3">
        <v>1662</v>
      </c>
      <c r="J734" s="4">
        <v>38</v>
      </c>
      <c r="K734" s="3" cm="1">
        <f t="array" ref="K734">SUM(TB_INGRESOSYEGRESOS[[#This Row],[Costo]:[Unidades]]*$K$12)</f>
        <v>357</v>
      </c>
      <c r="L734" s="3">
        <f t="shared" si="11"/>
        <v>2057</v>
      </c>
      <c r="M734" s="21">
        <f>TB_INGRESOSYEGRESOS[[#This Row],[Total]]*$M$12</f>
        <v>617.1</v>
      </c>
    </row>
    <row r="735" spans="3:13" x14ac:dyDescent="0.25">
      <c r="C735" t="str">
        <f>IF(COUNTA($E$14:E735)=COUNTA($E$14:E734),"","COD - "&amp;COUNTA($E$14:E735))</f>
        <v>COD - 722</v>
      </c>
      <c r="E735" s="1">
        <v>45208</v>
      </c>
      <c r="F735" t="s">
        <v>14</v>
      </c>
      <c r="G735" t="s">
        <v>29</v>
      </c>
      <c r="H735" t="s">
        <v>21</v>
      </c>
      <c r="I735" s="3">
        <v>1639</v>
      </c>
      <c r="J735" s="4">
        <v>2</v>
      </c>
      <c r="K735" s="3" cm="1">
        <f t="array" ref="K735">SUM(TB_INGRESOSYEGRESOS[[#This Row],[Costo]:[Unidades]]*$K$12)</f>
        <v>344.61</v>
      </c>
      <c r="L735" s="3">
        <f t="shared" si="11"/>
        <v>1985.6100000000001</v>
      </c>
      <c r="M735" s="21">
        <f>TB_INGRESOSYEGRESOS[[#This Row],[Total]]*$M$12</f>
        <v>595.68299999999999</v>
      </c>
    </row>
    <row r="736" spans="3:13" x14ac:dyDescent="0.25">
      <c r="C736" t="str">
        <f>IF(COUNTA($E$14:E736)=COUNTA($E$14:E735),"","COD - "&amp;COUNTA($E$14:E736))</f>
        <v>COD - 723</v>
      </c>
      <c r="E736" s="1">
        <v>45208</v>
      </c>
      <c r="F736" t="s">
        <v>32</v>
      </c>
      <c r="G736" t="s">
        <v>28</v>
      </c>
      <c r="H736" t="s">
        <v>19</v>
      </c>
      <c r="I736" s="3">
        <v>2448</v>
      </c>
      <c r="J736" s="4">
        <v>43</v>
      </c>
      <c r="K736" s="3" cm="1">
        <f t="array" ref="K736">SUM(TB_INGRESOSYEGRESOS[[#This Row],[Costo]:[Unidades]]*$K$12)</f>
        <v>523.1099999999999</v>
      </c>
      <c r="L736" s="3">
        <f t="shared" si="11"/>
        <v>3014.1099999999997</v>
      </c>
      <c r="M736" s="21">
        <f>TB_INGRESOSYEGRESOS[[#This Row],[Total]]*$M$12</f>
        <v>904.23299999999983</v>
      </c>
    </row>
    <row r="737" spans="3:13" x14ac:dyDescent="0.25">
      <c r="C737" t="str">
        <f>IF(COUNTA($E$14:E737)=COUNTA($E$14:E736),"","COD - "&amp;COUNTA($E$14:E737))</f>
        <v>COD - 724</v>
      </c>
      <c r="E737" s="1">
        <v>45208</v>
      </c>
      <c r="F737" t="s">
        <v>31</v>
      </c>
      <c r="G737" t="s">
        <v>28</v>
      </c>
      <c r="H737" t="s">
        <v>20</v>
      </c>
      <c r="I737" s="3">
        <v>3621</v>
      </c>
      <c r="J737" s="4">
        <v>11</v>
      </c>
      <c r="K737" s="3" cm="1">
        <f t="array" ref="K737">SUM(TB_INGRESOSYEGRESOS[[#This Row],[Costo]:[Unidades]]*$K$12)</f>
        <v>762.71999999999991</v>
      </c>
      <c r="L737" s="3">
        <f t="shared" si="11"/>
        <v>4394.72</v>
      </c>
      <c r="M737" s="21">
        <f>TB_INGRESOSYEGRESOS[[#This Row],[Total]]*$M$12</f>
        <v>1318.4159999999999</v>
      </c>
    </row>
    <row r="738" spans="3:13" x14ac:dyDescent="0.25">
      <c r="C738" t="str">
        <f>IF(COUNTA($E$14:E738)=COUNTA($E$14:E737),"","COD - "&amp;COUNTA($E$14:E738))</f>
        <v>COD - 725</v>
      </c>
      <c r="E738" s="1">
        <v>45208</v>
      </c>
      <c r="F738" t="s">
        <v>13</v>
      </c>
      <c r="G738" t="s">
        <v>29</v>
      </c>
      <c r="H738" t="s">
        <v>21</v>
      </c>
      <c r="I738" s="3">
        <v>368</v>
      </c>
      <c r="J738" s="4">
        <v>33</v>
      </c>
      <c r="K738" s="3" cm="1">
        <f t="array" ref="K738">SUM(TB_INGRESOSYEGRESOS[[#This Row],[Costo]:[Unidades]]*$K$12)</f>
        <v>84.210000000000008</v>
      </c>
      <c r="L738" s="3">
        <f t="shared" si="11"/>
        <v>485.21000000000004</v>
      </c>
      <c r="M738" s="21">
        <f>TB_INGRESOSYEGRESOS[[#This Row],[Total]]*$M$12</f>
        <v>145.56300000000002</v>
      </c>
    </row>
    <row r="739" spans="3:13" x14ac:dyDescent="0.25">
      <c r="C739" t="str">
        <f>IF(COUNTA($E$14:E739)=COUNTA($E$14:E738),"","COD - "&amp;COUNTA($E$14:E739))</f>
        <v>COD - 726</v>
      </c>
      <c r="E739" s="1">
        <v>45208</v>
      </c>
      <c r="F739" t="s">
        <v>14</v>
      </c>
      <c r="G739" t="s">
        <v>29</v>
      </c>
      <c r="H739" t="s">
        <v>20</v>
      </c>
      <c r="I739" s="3">
        <v>6145</v>
      </c>
      <c r="J739" s="4">
        <v>25</v>
      </c>
      <c r="K739" s="3" cm="1">
        <f t="array" ref="K739">SUM(TB_INGRESOSYEGRESOS[[#This Row],[Costo]:[Unidades]]*$K$12)</f>
        <v>1295.7</v>
      </c>
      <c r="L739" s="3">
        <f t="shared" si="11"/>
        <v>7465.7</v>
      </c>
      <c r="M739" s="21">
        <f>TB_INGRESOSYEGRESOS[[#This Row],[Total]]*$M$12</f>
        <v>2239.71</v>
      </c>
    </row>
    <row r="740" spans="3:13" x14ac:dyDescent="0.25">
      <c r="C740" t="str">
        <f>IF(COUNTA($E$14:E740)=COUNTA($E$14:E739),"","COD - "&amp;COUNTA($E$14:E740))</f>
        <v>COD - 727</v>
      </c>
      <c r="E740" s="1">
        <v>45206</v>
      </c>
      <c r="F740" t="s">
        <v>16</v>
      </c>
      <c r="G740" t="s">
        <v>29</v>
      </c>
      <c r="H740" t="s">
        <v>20</v>
      </c>
      <c r="I740" s="3">
        <v>2446</v>
      </c>
      <c r="J740" s="4">
        <v>4</v>
      </c>
      <c r="K740" s="3" cm="1">
        <f t="array" ref="K740">SUM(TB_INGRESOSYEGRESOS[[#This Row],[Costo]:[Unidades]]*$K$12)</f>
        <v>514.5</v>
      </c>
      <c r="L740" s="3">
        <f t="shared" si="11"/>
        <v>2964.5</v>
      </c>
      <c r="M740" s="21">
        <f>TB_INGRESOSYEGRESOS[[#This Row],[Total]]*$M$12</f>
        <v>889.35</v>
      </c>
    </row>
    <row r="741" spans="3:13" x14ac:dyDescent="0.25">
      <c r="C741" t="str">
        <f>IF(COUNTA($E$14:E741)=COUNTA($E$14:E740),"","COD - "&amp;COUNTA($E$14:E741))</f>
        <v>COD - 728</v>
      </c>
      <c r="E741" s="1">
        <v>45206</v>
      </c>
      <c r="F741" t="s">
        <v>35</v>
      </c>
      <c r="G741" t="s">
        <v>28</v>
      </c>
      <c r="H741" t="s">
        <v>21</v>
      </c>
      <c r="I741" s="3">
        <v>6521</v>
      </c>
      <c r="J741" s="4">
        <v>3</v>
      </c>
      <c r="K741" s="3" cm="1">
        <f t="array" ref="K741">SUM(TB_INGRESOSYEGRESOS[[#This Row],[Costo]:[Unidades]]*$K$12)</f>
        <v>1370.04</v>
      </c>
      <c r="L741" s="3">
        <f t="shared" si="11"/>
        <v>7894.04</v>
      </c>
      <c r="M741" s="21">
        <f>TB_INGRESOSYEGRESOS[[#This Row],[Total]]*$M$12</f>
        <v>2368.212</v>
      </c>
    </row>
    <row r="742" spans="3:13" x14ac:dyDescent="0.25">
      <c r="C742" t="str">
        <f>IF(COUNTA($E$14:E742)=COUNTA($E$14:E741),"","COD - "&amp;COUNTA($E$14:E742))</f>
        <v>COD - 729</v>
      </c>
      <c r="E742" s="1">
        <v>45206</v>
      </c>
      <c r="F742" t="s">
        <v>34</v>
      </c>
      <c r="G742" t="s">
        <v>28</v>
      </c>
      <c r="H742" t="s">
        <v>20</v>
      </c>
      <c r="I742" s="3">
        <v>9300</v>
      </c>
      <c r="J742" s="4">
        <v>8</v>
      </c>
      <c r="K742" s="3" cm="1">
        <f t="array" ref="K742">SUM(TB_INGRESOSYEGRESOS[[#This Row],[Costo]:[Unidades]]*$K$12)</f>
        <v>1954.68</v>
      </c>
      <c r="L742" s="3">
        <f t="shared" si="11"/>
        <v>11262.68</v>
      </c>
      <c r="M742" s="21">
        <f>TB_INGRESOSYEGRESOS[[#This Row],[Total]]*$M$12</f>
        <v>3378.8040000000001</v>
      </c>
    </row>
    <row r="743" spans="3:13" x14ac:dyDescent="0.25">
      <c r="C743" t="str">
        <f>IF(COUNTA($E$14:E743)=COUNTA($E$14:E742),"","COD - "&amp;COUNTA($E$14:E743))</f>
        <v>COD - 730</v>
      </c>
      <c r="E743" s="1">
        <v>45205</v>
      </c>
      <c r="F743" t="s">
        <v>13</v>
      </c>
      <c r="G743" t="s">
        <v>29</v>
      </c>
      <c r="H743" t="s">
        <v>20</v>
      </c>
      <c r="I743" s="3">
        <v>1204</v>
      </c>
      <c r="J743" s="4">
        <v>32</v>
      </c>
      <c r="K743" s="3" cm="1">
        <f t="array" ref="K743">SUM(TB_INGRESOSYEGRESOS[[#This Row],[Costo]:[Unidades]]*$K$12)</f>
        <v>259.56</v>
      </c>
      <c r="L743" s="3">
        <f t="shared" si="11"/>
        <v>1495.56</v>
      </c>
      <c r="M743" s="21">
        <f>TB_INGRESOSYEGRESOS[[#This Row],[Total]]*$M$12</f>
        <v>448.66799999999995</v>
      </c>
    </row>
    <row r="744" spans="3:13" x14ac:dyDescent="0.25">
      <c r="C744" t="str">
        <f>IF(COUNTA($E$14:E744)=COUNTA($E$14:E743),"","COD - "&amp;COUNTA($E$14:E744))</f>
        <v>COD - 731</v>
      </c>
      <c r="E744" s="1">
        <v>45205</v>
      </c>
      <c r="F744" t="s">
        <v>15</v>
      </c>
      <c r="G744" t="s">
        <v>29</v>
      </c>
      <c r="H744" t="s">
        <v>20</v>
      </c>
      <c r="I744" s="3">
        <v>8940</v>
      </c>
      <c r="J744" s="4">
        <v>9</v>
      </c>
      <c r="K744" s="3" cm="1">
        <f t="array" ref="K744">SUM(TB_INGRESOSYEGRESOS[[#This Row],[Costo]:[Unidades]]*$K$12)</f>
        <v>1879.29</v>
      </c>
      <c r="L744" s="3">
        <f t="shared" si="11"/>
        <v>10828.29</v>
      </c>
      <c r="M744" s="21">
        <f>TB_INGRESOSYEGRESOS[[#This Row],[Total]]*$M$12</f>
        <v>3248.4870000000001</v>
      </c>
    </row>
    <row r="745" spans="3:13" x14ac:dyDescent="0.25">
      <c r="C745" t="str">
        <f>IF(COUNTA($E$14:E745)=COUNTA($E$14:E744),"","COD - "&amp;COUNTA($E$14:E745))</f>
        <v>COD - 732</v>
      </c>
      <c r="E745" s="1">
        <v>45205</v>
      </c>
      <c r="F745" t="s">
        <v>31</v>
      </c>
      <c r="G745" t="s">
        <v>28</v>
      </c>
      <c r="H745" t="s">
        <v>20</v>
      </c>
      <c r="I745" s="3">
        <v>9643</v>
      </c>
      <c r="J745" s="4">
        <v>41</v>
      </c>
      <c r="K745" s="3" cm="1">
        <f t="array" ref="K745">SUM(TB_INGRESOSYEGRESOS[[#This Row],[Costo]:[Unidades]]*$K$12)</f>
        <v>2033.6399999999999</v>
      </c>
      <c r="L745" s="3">
        <f t="shared" si="11"/>
        <v>11717.64</v>
      </c>
      <c r="M745" s="21">
        <f>TB_INGRESOSYEGRESOS[[#This Row],[Total]]*$M$12</f>
        <v>3515.2919999999999</v>
      </c>
    </row>
    <row r="746" spans="3:13" x14ac:dyDescent="0.25">
      <c r="C746" t="str">
        <f>IF(COUNTA($E$14:E746)=COUNTA($E$14:E745),"","COD - "&amp;COUNTA($E$14:E746))</f>
        <v>COD - 733</v>
      </c>
      <c r="E746" s="1">
        <v>45204</v>
      </c>
      <c r="F746" t="s">
        <v>31</v>
      </c>
      <c r="G746" t="s">
        <v>28</v>
      </c>
      <c r="H746" t="s">
        <v>20</v>
      </c>
      <c r="I746" s="3">
        <v>1365</v>
      </c>
      <c r="J746" s="4">
        <v>48</v>
      </c>
      <c r="K746" s="3" cm="1">
        <f t="array" ref="K746">SUM(TB_INGRESOSYEGRESOS[[#This Row],[Costo]:[Unidades]]*$K$12)</f>
        <v>296.72999999999996</v>
      </c>
      <c r="L746" s="3">
        <f t="shared" si="11"/>
        <v>1709.73</v>
      </c>
      <c r="M746" s="21">
        <f>TB_INGRESOSYEGRESOS[[#This Row],[Total]]*$M$12</f>
        <v>512.91899999999998</v>
      </c>
    </row>
    <row r="747" spans="3:13" x14ac:dyDescent="0.25">
      <c r="C747" t="str">
        <f>IF(COUNTA($E$14:E747)=COUNTA($E$14:E746),"","COD - "&amp;COUNTA($E$14:E747))</f>
        <v>COD - 734</v>
      </c>
      <c r="E747" s="1">
        <v>45204</v>
      </c>
      <c r="F747" t="s">
        <v>15</v>
      </c>
      <c r="G747" t="s">
        <v>29</v>
      </c>
      <c r="H747" t="s">
        <v>19</v>
      </c>
      <c r="I747" s="3">
        <v>9344</v>
      </c>
      <c r="J747" s="4">
        <v>29</v>
      </c>
      <c r="K747" s="3" cm="1">
        <f t="array" ref="K747">SUM(TB_INGRESOSYEGRESOS[[#This Row],[Costo]:[Unidades]]*$K$12)</f>
        <v>1968.33</v>
      </c>
      <c r="L747" s="3">
        <f t="shared" si="11"/>
        <v>11341.33</v>
      </c>
      <c r="M747" s="21">
        <f>TB_INGRESOSYEGRESOS[[#This Row],[Total]]*$M$12</f>
        <v>3402.3989999999999</v>
      </c>
    </row>
    <row r="748" spans="3:13" x14ac:dyDescent="0.25">
      <c r="C748" t="str">
        <f>IF(COUNTA($E$14:E748)=COUNTA($E$14:E747),"","COD - "&amp;COUNTA($E$14:E748))</f>
        <v>COD - 735</v>
      </c>
      <c r="E748" s="1">
        <v>45204</v>
      </c>
      <c r="F748" t="s">
        <v>33</v>
      </c>
      <c r="G748" t="s">
        <v>28</v>
      </c>
      <c r="H748" t="s">
        <v>19</v>
      </c>
      <c r="I748" s="3">
        <v>9849</v>
      </c>
      <c r="J748" s="4">
        <v>13</v>
      </c>
      <c r="K748" s="3" cm="1">
        <f t="array" ref="K748">SUM(TB_INGRESOSYEGRESOS[[#This Row],[Costo]:[Unidades]]*$K$12)</f>
        <v>2071.02</v>
      </c>
      <c r="L748" s="3">
        <f t="shared" si="11"/>
        <v>11933.02</v>
      </c>
      <c r="M748" s="21">
        <f>TB_INGRESOSYEGRESOS[[#This Row],[Total]]*$M$12</f>
        <v>3579.9059999999999</v>
      </c>
    </row>
    <row r="749" spans="3:13" x14ac:dyDescent="0.25">
      <c r="C749" t="str">
        <f>IF(COUNTA($E$14:E749)=COUNTA($E$14:E748),"","COD - "&amp;COUNTA($E$14:E749))</f>
        <v>COD - 736</v>
      </c>
      <c r="E749" s="1">
        <v>45204</v>
      </c>
      <c r="F749" t="s">
        <v>31</v>
      </c>
      <c r="G749" t="s">
        <v>28</v>
      </c>
      <c r="H749" t="s">
        <v>19</v>
      </c>
      <c r="I749" s="3">
        <v>3676</v>
      </c>
      <c r="J749" s="4">
        <v>29</v>
      </c>
      <c r="K749" s="3" cm="1">
        <f t="array" ref="K749">SUM(TB_INGRESOSYEGRESOS[[#This Row],[Costo]:[Unidades]]*$K$12)</f>
        <v>778.05</v>
      </c>
      <c r="L749" s="3">
        <f t="shared" si="11"/>
        <v>4483.05</v>
      </c>
      <c r="M749" s="21">
        <f>TB_INGRESOSYEGRESOS[[#This Row],[Total]]*$M$12</f>
        <v>1344.915</v>
      </c>
    </row>
    <row r="750" spans="3:13" x14ac:dyDescent="0.25">
      <c r="C750" t="str">
        <f>IF(COUNTA($E$14:E750)=COUNTA($E$14:E749),"","COD - "&amp;COUNTA($E$14:E750))</f>
        <v>COD - 737</v>
      </c>
      <c r="E750" s="1">
        <v>45204</v>
      </c>
      <c r="F750" t="s">
        <v>31</v>
      </c>
      <c r="G750" t="s">
        <v>28</v>
      </c>
      <c r="H750" t="s">
        <v>20</v>
      </c>
      <c r="I750" s="3">
        <v>7305</v>
      </c>
      <c r="J750" s="4">
        <v>25</v>
      </c>
      <c r="K750" s="3" cm="1">
        <f t="array" ref="K750">SUM(TB_INGRESOSYEGRESOS[[#This Row],[Costo]:[Unidades]]*$K$12)</f>
        <v>1539.3</v>
      </c>
      <c r="L750" s="3">
        <f t="shared" si="11"/>
        <v>8869.2999999999993</v>
      </c>
      <c r="M750" s="21">
        <f>TB_INGRESOSYEGRESOS[[#This Row],[Total]]*$M$12</f>
        <v>2660.7899999999995</v>
      </c>
    </row>
    <row r="751" spans="3:13" x14ac:dyDescent="0.25">
      <c r="C751" t="str">
        <f>IF(COUNTA($E$14:E751)=COUNTA($E$14:E750),"","COD - "&amp;COUNTA($E$14:E751))</f>
        <v>COD - 738</v>
      </c>
      <c r="E751" s="1">
        <v>45203</v>
      </c>
      <c r="F751" t="s">
        <v>32</v>
      </c>
      <c r="G751" t="s">
        <v>28</v>
      </c>
      <c r="H751" t="s">
        <v>21</v>
      </c>
      <c r="I751" s="3">
        <v>2310</v>
      </c>
      <c r="J751" s="4">
        <v>3</v>
      </c>
      <c r="K751" s="3" cm="1">
        <f t="array" ref="K751">SUM(TB_INGRESOSYEGRESOS[[#This Row],[Costo]:[Unidades]]*$K$12)</f>
        <v>485.72999999999996</v>
      </c>
      <c r="L751" s="3">
        <f t="shared" si="11"/>
        <v>2798.73</v>
      </c>
      <c r="M751" s="21">
        <f>TB_INGRESOSYEGRESOS[[#This Row],[Total]]*$M$12</f>
        <v>839.61900000000003</v>
      </c>
    </row>
    <row r="752" spans="3:13" x14ac:dyDescent="0.25">
      <c r="C752" t="str">
        <f>IF(COUNTA($E$14:E752)=COUNTA($E$14:E751),"","COD - "&amp;COUNTA($E$14:E752))</f>
        <v>COD - 739</v>
      </c>
      <c r="E752" s="1">
        <v>45203</v>
      </c>
      <c r="F752" t="s">
        <v>31</v>
      </c>
      <c r="G752" t="s">
        <v>28</v>
      </c>
      <c r="H752" t="s">
        <v>20</v>
      </c>
      <c r="I752" s="3">
        <v>5871</v>
      </c>
      <c r="J752" s="4">
        <v>13</v>
      </c>
      <c r="K752" s="3" cm="1">
        <f t="array" ref="K752">SUM(TB_INGRESOSYEGRESOS[[#This Row],[Costo]:[Unidades]]*$K$12)</f>
        <v>1235.6399999999999</v>
      </c>
      <c r="L752" s="3">
        <f t="shared" si="11"/>
        <v>7119.6399999999994</v>
      </c>
      <c r="M752" s="21">
        <f>TB_INGRESOSYEGRESOS[[#This Row],[Total]]*$M$12</f>
        <v>2135.8919999999998</v>
      </c>
    </row>
    <row r="753" spans="3:13" x14ac:dyDescent="0.25">
      <c r="C753" t="str">
        <f>IF(COUNTA($E$14:E753)=COUNTA($E$14:E752),"","COD - "&amp;COUNTA($E$14:E753))</f>
        <v>COD - 740</v>
      </c>
      <c r="E753" s="1">
        <v>45202</v>
      </c>
      <c r="F753" t="s">
        <v>13</v>
      </c>
      <c r="G753" t="s">
        <v>29</v>
      </c>
      <c r="H753" t="s">
        <v>20</v>
      </c>
      <c r="I753" s="3">
        <v>6780</v>
      </c>
      <c r="J753" s="4">
        <v>42</v>
      </c>
      <c r="K753" s="3" cm="1">
        <f t="array" ref="K753">SUM(TB_INGRESOSYEGRESOS[[#This Row],[Costo]:[Unidades]]*$K$12)</f>
        <v>1432.62</v>
      </c>
      <c r="L753" s="3">
        <f t="shared" si="11"/>
        <v>8254.619999999999</v>
      </c>
      <c r="M753" s="21">
        <f>TB_INGRESOSYEGRESOS[[#This Row],[Total]]*$M$12</f>
        <v>2476.3859999999995</v>
      </c>
    </row>
    <row r="754" spans="3:13" x14ac:dyDescent="0.25">
      <c r="C754" t="str">
        <f>IF(COUNTA($E$14:E754)=COUNTA($E$14:E753),"","COD - "&amp;COUNTA($E$14:E754))</f>
        <v>COD - 741</v>
      </c>
      <c r="E754" s="1">
        <v>45201</v>
      </c>
      <c r="F754" t="s">
        <v>33</v>
      </c>
      <c r="G754" t="s">
        <v>28</v>
      </c>
      <c r="H754" t="s">
        <v>19</v>
      </c>
      <c r="I754" s="3">
        <v>6881</v>
      </c>
      <c r="J754" s="4">
        <v>47</v>
      </c>
      <c r="K754" s="3" cm="1">
        <f t="array" ref="K754">SUM(TB_INGRESOSYEGRESOS[[#This Row],[Costo]:[Unidades]]*$K$12)</f>
        <v>1454.8799999999999</v>
      </c>
      <c r="L754" s="3">
        <f t="shared" si="11"/>
        <v>8382.8799999999992</v>
      </c>
      <c r="M754" s="21">
        <f>TB_INGRESOSYEGRESOS[[#This Row],[Total]]*$M$12</f>
        <v>2514.8639999999996</v>
      </c>
    </row>
    <row r="755" spans="3:13" x14ac:dyDescent="0.25">
      <c r="C755" t="str">
        <f>IF(COUNTA($E$14:E755)=COUNTA($E$14:E754),"","COD - "&amp;COUNTA($E$14:E755))</f>
        <v>COD - 742</v>
      </c>
      <c r="E755" s="1">
        <v>45201</v>
      </c>
      <c r="F755" t="s">
        <v>32</v>
      </c>
      <c r="G755" t="s">
        <v>28</v>
      </c>
      <c r="H755" t="s">
        <v>20</v>
      </c>
      <c r="I755" s="3">
        <v>9570</v>
      </c>
      <c r="J755" s="4">
        <v>8</v>
      </c>
      <c r="K755" s="3" cm="1">
        <f t="array" ref="K755">SUM(TB_INGRESOSYEGRESOS[[#This Row],[Costo]:[Unidades]]*$K$12)</f>
        <v>2011.3799999999999</v>
      </c>
      <c r="L755" s="3">
        <f t="shared" si="11"/>
        <v>11589.38</v>
      </c>
      <c r="M755" s="21">
        <f>TB_INGRESOSYEGRESOS[[#This Row],[Total]]*$M$12</f>
        <v>3476.8139999999999</v>
      </c>
    </row>
    <row r="756" spans="3:13" x14ac:dyDescent="0.25">
      <c r="C756" t="str">
        <f>IF(COUNTA($E$14:E756)=COUNTA($E$14:E755),"","COD - "&amp;COUNTA($E$14:E756))</f>
        <v>COD - 743</v>
      </c>
      <c r="E756" s="1">
        <v>45201</v>
      </c>
      <c r="F756" t="s">
        <v>16</v>
      </c>
      <c r="G756" t="s">
        <v>29</v>
      </c>
      <c r="H756" t="s">
        <v>21</v>
      </c>
      <c r="I756" s="3">
        <v>4215</v>
      </c>
      <c r="J756" s="4">
        <v>35</v>
      </c>
      <c r="K756" s="3" cm="1">
        <f t="array" ref="K756">SUM(TB_INGRESOSYEGRESOS[[#This Row],[Costo]:[Unidades]]*$K$12)</f>
        <v>892.5</v>
      </c>
      <c r="L756" s="3">
        <f t="shared" si="11"/>
        <v>5142.5</v>
      </c>
      <c r="M756" s="21">
        <f>TB_INGRESOSYEGRESOS[[#This Row],[Total]]*$M$12</f>
        <v>1542.75</v>
      </c>
    </row>
    <row r="757" spans="3:13" x14ac:dyDescent="0.25">
      <c r="C757" t="str">
        <f>IF(COUNTA($E$14:E757)=COUNTA($E$14:E756),"","COD - "&amp;COUNTA($E$14:E757))</f>
        <v>COD - 744</v>
      </c>
      <c r="E757" s="1">
        <v>45200</v>
      </c>
      <c r="F757" t="s">
        <v>32</v>
      </c>
      <c r="G757" t="s">
        <v>28</v>
      </c>
      <c r="H757" t="s">
        <v>20</v>
      </c>
      <c r="I757" s="3">
        <v>8141</v>
      </c>
      <c r="J757" s="4">
        <v>29</v>
      </c>
      <c r="K757" s="3" cm="1">
        <f t="array" ref="K757">SUM(TB_INGRESOSYEGRESOS[[#This Row],[Costo]:[Unidades]]*$K$12)</f>
        <v>1715.6999999999998</v>
      </c>
      <c r="L757" s="3">
        <f t="shared" si="11"/>
        <v>9885.7000000000007</v>
      </c>
      <c r="M757" s="21">
        <f>TB_INGRESOSYEGRESOS[[#This Row],[Total]]*$M$12</f>
        <v>2965.71</v>
      </c>
    </row>
    <row r="758" spans="3:13" x14ac:dyDescent="0.25">
      <c r="C758" t="str">
        <f>IF(COUNTA($E$14:E758)=COUNTA($E$14:E757),"","COD - "&amp;COUNTA($E$14:E758))</f>
        <v>COD - 745</v>
      </c>
      <c r="E758" s="1">
        <v>45200</v>
      </c>
      <c r="F758" t="s">
        <v>14</v>
      </c>
      <c r="G758" t="s">
        <v>29</v>
      </c>
      <c r="H758" t="s">
        <v>20</v>
      </c>
      <c r="I758" s="3">
        <v>8210</v>
      </c>
      <c r="J758" s="4">
        <v>16</v>
      </c>
      <c r="K758" s="3" cm="1">
        <f t="array" ref="K758">SUM(TB_INGRESOSYEGRESOS[[#This Row],[Costo]:[Unidades]]*$K$12)</f>
        <v>1727.4599999999998</v>
      </c>
      <c r="L758" s="3">
        <f t="shared" si="11"/>
        <v>9953.4599999999991</v>
      </c>
      <c r="M758" s="21">
        <f>TB_INGRESOSYEGRESOS[[#This Row],[Total]]*$M$12</f>
        <v>2986.0379999999996</v>
      </c>
    </row>
    <row r="759" spans="3:13" x14ac:dyDescent="0.25">
      <c r="C759" t="str">
        <f>IF(COUNTA($E$14:E759)=COUNTA($E$14:E758),"","COD - "&amp;COUNTA($E$14:E759))</f>
        <v>COD - 746</v>
      </c>
      <c r="E759" s="1">
        <v>45200</v>
      </c>
      <c r="F759" t="s">
        <v>13</v>
      </c>
      <c r="G759" t="s">
        <v>29</v>
      </c>
      <c r="H759" t="s">
        <v>20</v>
      </c>
      <c r="I759" s="3">
        <v>4099</v>
      </c>
      <c r="J759" s="4">
        <v>48</v>
      </c>
      <c r="K759" s="3" cm="1">
        <f t="array" ref="K759">SUM(TB_INGRESOSYEGRESOS[[#This Row],[Costo]:[Unidades]]*$K$12)</f>
        <v>870.87</v>
      </c>
      <c r="L759" s="3">
        <f t="shared" si="11"/>
        <v>5017.87</v>
      </c>
      <c r="M759" s="21">
        <f>TB_INGRESOSYEGRESOS[[#This Row],[Total]]*$M$12</f>
        <v>1505.3609999999999</v>
      </c>
    </row>
    <row r="760" spans="3:13" x14ac:dyDescent="0.25">
      <c r="C760" t="str">
        <f>IF(COUNTA($E$14:E760)=COUNTA($E$14:E759),"","COD - "&amp;COUNTA($E$14:E760))</f>
        <v>COD - 747</v>
      </c>
      <c r="E760" s="1">
        <v>45199</v>
      </c>
      <c r="F760" t="s">
        <v>14</v>
      </c>
      <c r="G760" t="s">
        <v>29</v>
      </c>
      <c r="H760" t="s">
        <v>20</v>
      </c>
      <c r="I760" s="3">
        <v>3814</v>
      </c>
      <c r="J760" s="4">
        <v>7</v>
      </c>
      <c r="K760" s="3" cm="1">
        <f t="array" ref="K760">SUM(TB_INGRESOSYEGRESOS[[#This Row],[Costo]:[Unidades]]*$K$12)</f>
        <v>802.41</v>
      </c>
      <c r="L760" s="3">
        <f t="shared" si="11"/>
        <v>4623.41</v>
      </c>
      <c r="M760" s="21">
        <f>TB_INGRESOSYEGRESOS[[#This Row],[Total]]*$M$12</f>
        <v>1387.0229999999999</v>
      </c>
    </row>
    <row r="761" spans="3:13" x14ac:dyDescent="0.25">
      <c r="C761" t="str">
        <f>IF(COUNTA($E$14:E761)=COUNTA($E$14:E760),"","COD - "&amp;COUNTA($E$14:E761))</f>
        <v>COD - 748</v>
      </c>
      <c r="E761" s="1">
        <v>45199</v>
      </c>
      <c r="F761" t="s">
        <v>15</v>
      </c>
      <c r="G761" t="s">
        <v>29</v>
      </c>
      <c r="H761" t="s">
        <v>19</v>
      </c>
      <c r="I761" s="3">
        <v>1285</v>
      </c>
      <c r="J761" s="4">
        <v>37</v>
      </c>
      <c r="K761" s="3" cm="1">
        <f t="array" ref="K761">SUM(TB_INGRESOSYEGRESOS[[#This Row],[Costo]:[Unidades]]*$K$12)</f>
        <v>277.61999999999995</v>
      </c>
      <c r="L761" s="3">
        <f t="shared" si="11"/>
        <v>1599.62</v>
      </c>
      <c r="M761" s="21">
        <f>TB_INGRESOSYEGRESOS[[#This Row],[Total]]*$M$12</f>
        <v>479.88599999999997</v>
      </c>
    </row>
    <row r="762" spans="3:13" x14ac:dyDescent="0.25">
      <c r="C762" t="str">
        <f>IF(COUNTA($E$14:E762)=COUNTA($E$14:E761),"","COD - "&amp;COUNTA($E$14:E762))</f>
        <v>COD - 749</v>
      </c>
      <c r="E762" s="1">
        <v>45198</v>
      </c>
      <c r="F762" t="s">
        <v>34</v>
      </c>
      <c r="G762" t="s">
        <v>28</v>
      </c>
      <c r="H762" t="s">
        <v>19</v>
      </c>
      <c r="I762" s="3">
        <v>8002</v>
      </c>
      <c r="J762" s="4">
        <v>12</v>
      </c>
      <c r="K762" s="3" cm="1">
        <f t="array" ref="K762">SUM(TB_INGRESOSYEGRESOS[[#This Row],[Costo]:[Unidades]]*$K$12)</f>
        <v>1682.9399999999998</v>
      </c>
      <c r="L762" s="3">
        <f t="shared" si="11"/>
        <v>9696.94</v>
      </c>
      <c r="M762" s="21">
        <f>TB_INGRESOSYEGRESOS[[#This Row],[Total]]*$M$12</f>
        <v>2909.0819999999999</v>
      </c>
    </row>
    <row r="763" spans="3:13" x14ac:dyDescent="0.25">
      <c r="C763" t="str">
        <f>IF(COUNTA($E$14:E763)=COUNTA($E$14:E762),"","COD - "&amp;COUNTA($E$14:E763))</f>
        <v>COD - 750</v>
      </c>
      <c r="E763" s="1">
        <v>45198</v>
      </c>
      <c r="F763" t="s">
        <v>13</v>
      </c>
      <c r="G763" t="s">
        <v>29</v>
      </c>
      <c r="H763" t="s">
        <v>19</v>
      </c>
      <c r="I763" s="3">
        <v>3819</v>
      </c>
      <c r="J763" s="4">
        <v>31</v>
      </c>
      <c r="K763" s="3" cm="1">
        <f t="array" ref="K763">SUM(TB_INGRESOSYEGRESOS[[#This Row],[Costo]:[Unidades]]*$K$12)</f>
        <v>808.5</v>
      </c>
      <c r="L763" s="3">
        <f t="shared" si="11"/>
        <v>4658.5</v>
      </c>
      <c r="M763" s="21">
        <f>TB_INGRESOSYEGRESOS[[#This Row],[Total]]*$M$12</f>
        <v>1397.55</v>
      </c>
    </row>
    <row r="764" spans="3:13" x14ac:dyDescent="0.25">
      <c r="C764" t="str">
        <f>IF(COUNTA($E$14:E764)=COUNTA($E$14:E763),"","COD - "&amp;COUNTA($E$14:E764))</f>
        <v>COD - 751</v>
      </c>
      <c r="E764" s="1">
        <v>45197</v>
      </c>
      <c r="F764" t="s">
        <v>32</v>
      </c>
      <c r="G764" t="s">
        <v>28</v>
      </c>
      <c r="H764" t="s">
        <v>20</v>
      </c>
      <c r="I764" s="3">
        <v>7659</v>
      </c>
      <c r="J764" s="4">
        <v>37</v>
      </c>
      <c r="K764" s="3" cm="1">
        <f t="array" ref="K764">SUM(TB_INGRESOSYEGRESOS[[#This Row],[Costo]:[Unidades]]*$K$12)</f>
        <v>1616.1599999999999</v>
      </c>
      <c r="L764" s="3">
        <f t="shared" si="11"/>
        <v>9312.16</v>
      </c>
      <c r="M764" s="21">
        <f>TB_INGRESOSYEGRESOS[[#This Row],[Total]]*$M$12</f>
        <v>2793.6479999999997</v>
      </c>
    </row>
    <row r="765" spans="3:13" x14ac:dyDescent="0.25">
      <c r="C765" t="str">
        <f>IF(COUNTA($E$14:E765)=COUNTA($E$14:E764),"","COD - "&amp;COUNTA($E$14:E765))</f>
        <v>COD - 752</v>
      </c>
      <c r="E765" s="1">
        <v>45197</v>
      </c>
      <c r="F765" t="s">
        <v>33</v>
      </c>
      <c r="G765" t="s">
        <v>28</v>
      </c>
      <c r="H765" t="s">
        <v>19</v>
      </c>
      <c r="I765" s="3">
        <v>5542</v>
      </c>
      <c r="J765" s="4">
        <v>24</v>
      </c>
      <c r="K765" s="3" cm="1">
        <f t="array" ref="K765">SUM(TB_INGRESOSYEGRESOS[[#This Row],[Costo]:[Unidades]]*$K$12)</f>
        <v>1168.8599999999999</v>
      </c>
      <c r="L765" s="3">
        <f t="shared" si="11"/>
        <v>6734.86</v>
      </c>
      <c r="M765" s="21">
        <f>TB_INGRESOSYEGRESOS[[#This Row],[Total]]*$M$12</f>
        <v>2020.4579999999999</v>
      </c>
    </row>
    <row r="766" spans="3:13" x14ac:dyDescent="0.25">
      <c r="C766" t="str">
        <f>IF(COUNTA($E$14:E766)=COUNTA($E$14:E765),"","COD - "&amp;COUNTA($E$14:E766))</f>
        <v>COD - 753</v>
      </c>
      <c r="E766" s="1">
        <v>45197</v>
      </c>
      <c r="F766" t="s">
        <v>31</v>
      </c>
      <c r="G766" t="s">
        <v>28</v>
      </c>
      <c r="H766" t="s">
        <v>20</v>
      </c>
      <c r="I766" s="3">
        <v>5022</v>
      </c>
      <c r="J766" s="4">
        <v>24</v>
      </c>
      <c r="K766" s="3" cm="1">
        <f t="array" ref="K766">SUM(TB_INGRESOSYEGRESOS[[#This Row],[Costo]:[Unidades]]*$K$12)</f>
        <v>1059.6599999999999</v>
      </c>
      <c r="L766" s="3">
        <f t="shared" si="11"/>
        <v>6105.66</v>
      </c>
      <c r="M766" s="21">
        <f>TB_INGRESOSYEGRESOS[[#This Row],[Total]]*$M$12</f>
        <v>1831.6979999999999</v>
      </c>
    </row>
    <row r="767" spans="3:13" x14ac:dyDescent="0.25">
      <c r="C767" t="str">
        <f>IF(COUNTA($E$14:E767)=COUNTA($E$14:E766),"","COD - "&amp;COUNTA($E$14:E767))</f>
        <v>COD - 754</v>
      </c>
      <c r="E767" s="1">
        <v>45196</v>
      </c>
      <c r="F767" t="s">
        <v>15</v>
      </c>
      <c r="G767" t="s">
        <v>29</v>
      </c>
      <c r="H767" t="s">
        <v>20</v>
      </c>
      <c r="I767" s="3">
        <v>3940</v>
      </c>
      <c r="J767" s="4">
        <v>29</v>
      </c>
      <c r="K767" s="3" cm="1">
        <f t="array" ref="K767">SUM(TB_INGRESOSYEGRESOS[[#This Row],[Costo]:[Unidades]]*$K$12)</f>
        <v>833.49</v>
      </c>
      <c r="L767" s="3">
        <f t="shared" si="11"/>
        <v>4802.49</v>
      </c>
      <c r="M767" s="21">
        <f>TB_INGRESOSYEGRESOS[[#This Row],[Total]]*$M$12</f>
        <v>1440.7469999999998</v>
      </c>
    </row>
    <row r="768" spans="3:13" x14ac:dyDescent="0.25">
      <c r="C768" t="str">
        <f>IF(COUNTA($E$14:E768)=COUNTA($E$14:E767),"","COD - "&amp;COUNTA($E$14:E768))</f>
        <v>COD - 755</v>
      </c>
      <c r="E768" s="1">
        <v>45196</v>
      </c>
      <c r="F768" t="s">
        <v>16</v>
      </c>
      <c r="G768" t="s">
        <v>29</v>
      </c>
      <c r="H768" t="s">
        <v>20</v>
      </c>
      <c r="I768" s="3">
        <v>5306</v>
      </c>
      <c r="J768" s="4">
        <v>15</v>
      </c>
      <c r="K768" s="3" cm="1">
        <f t="array" ref="K768">SUM(TB_INGRESOSYEGRESOS[[#This Row],[Costo]:[Unidades]]*$K$12)</f>
        <v>1117.4100000000001</v>
      </c>
      <c r="L768" s="3">
        <f t="shared" si="11"/>
        <v>6438.41</v>
      </c>
      <c r="M768" s="21">
        <f>TB_INGRESOSYEGRESOS[[#This Row],[Total]]*$M$12</f>
        <v>1931.5229999999999</v>
      </c>
    </row>
    <row r="769" spans="3:13" x14ac:dyDescent="0.25">
      <c r="C769" t="str">
        <f>IF(COUNTA($E$14:E769)=COUNTA($E$14:E768),"","COD - "&amp;COUNTA($E$14:E769))</f>
        <v>COD - 756</v>
      </c>
      <c r="E769" s="1">
        <v>45196</v>
      </c>
      <c r="F769" t="s">
        <v>35</v>
      </c>
      <c r="G769" t="s">
        <v>28</v>
      </c>
      <c r="H769" t="s">
        <v>21</v>
      </c>
      <c r="I769" s="3">
        <v>3190</v>
      </c>
      <c r="J769" s="4">
        <v>3</v>
      </c>
      <c r="K769" s="3" cm="1">
        <f t="array" ref="K769">SUM(TB_INGRESOSYEGRESOS[[#This Row],[Costo]:[Unidades]]*$K$12)</f>
        <v>670.53</v>
      </c>
      <c r="L769" s="3">
        <f t="shared" si="11"/>
        <v>3863.5299999999997</v>
      </c>
      <c r="M769" s="21">
        <f>TB_INGRESOSYEGRESOS[[#This Row],[Total]]*$M$12</f>
        <v>1159.059</v>
      </c>
    </row>
    <row r="770" spans="3:13" x14ac:dyDescent="0.25">
      <c r="C770" t="str">
        <f>IF(COUNTA($E$14:E770)=COUNTA($E$14:E769),"","COD - "&amp;COUNTA($E$14:E770))</f>
        <v>COD - 757</v>
      </c>
      <c r="E770" s="1">
        <v>45195</v>
      </c>
      <c r="F770" t="s">
        <v>32</v>
      </c>
      <c r="G770" t="s">
        <v>28</v>
      </c>
      <c r="H770" t="s">
        <v>20</v>
      </c>
      <c r="I770" s="3">
        <v>1585</v>
      </c>
      <c r="J770" s="4">
        <v>46</v>
      </c>
      <c r="K770" s="3" cm="1">
        <f t="array" ref="K770">SUM(TB_INGRESOSYEGRESOS[[#This Row],[Costo]:[Unidades]]*$K$12)</f>
        <v>342.51</v>
      </c>
      <c r="L770" s="3">
        <f t="shared" si="11"/>
        <v>1973.51</v>
      </c>
      <c r="M770" s="21">
        <f>TB_INGRESOSYEGRESOS[[#This Row],[Total]]*$M$12</f>
        <v>592.053</v>
      </c>
    </row>
    <row r="771" spans="3:13" x14ac:dyDescent="0.25">
      <c r="C771" t="str">
        <f>IF(COUNTA($E$14:E771)=COUNTA($E$14:E770),"","COD - "&amp;COUNTA($E$14:E771))</f>
        <v>COD - 758</v>
      </c>
      <c r="E771" s="1">
        <v>45195</v>
      </c>
      <c r="F771" t="s">
        <v>34</v>
      </c>
      <c r="G771" t="s">
        <v>28</v>
      </c>
      <c r="H771" t="s">
        <v>20</v>
      </c>
      <c r="I771" s="3">
        <v>3665</v>
      </c>
      <c r="J771" s="4">
        <v>5</v>
      </c>
      <c r="K771" s="3" cm="1">
        <f t="array" ref="K771">SUM(TB_INGRESOSYEGRESOS[[#This Row],[Costo]:[Unidades]]*$K$12)</f>
        <v>770.69999999999993</v>
      </c>
      <c r="L771" s="3">
        <f t="shared" si="11"/>
        <v>4440.7</v>
      </c>
      <c r="M771" s="21">
        <f>TB_INGRESOSYEGRESOS[[#This Row],[Total]]*$M$12</f>
        <v>1332.2099999999998</v>
      </c>
    </row>
    <row r="772" spans="3:13" x14ac:dyDescent="0.25">
      <c r="C772" t="str">
        <f>IF(COUNTA($E$14:E772)=COUNTA($E$14:E771),"","COD - "&amp;COUNTA($E$14:E772))</f>
        <v>COD - 759</v>
      </c>
      <c r="E772" s="1">
        <v>45195</v>
      </c>
      <c r="F772" t="s">
        <v>14</v>
      </c>
      <c r="G772" t="s">
        <v>29</v>
      </c>
      <c r="H772" t="s">
        <v>20</v>
      </c>
      <c r="I772" s="3">
        <v>8013</v>
      </c>
      <c r="J772" s="4">
        <v>45</v>
      </c>
      <c r="K772" s="3" cm="1">
        <f t="array" ref="K772">SUM(TB_INGRESOSYEGRESOS[[#This Row],[Costo]:[Unidades]]*$K$12)</f>
        <v>1692.18</v>
      </c>
      <c r="L772" s="3">
        <f t="shared" si="11"/>
        <v>9750.18</v>
      </c>
      <c r="M772" s="21">
        <f>TB_INGRESOSYEGRESOS[[#This Row],[Total]]*$M$12</f>
        <v>2925.0540000000001</v>
      </c>
    </row>
    <row r="773" spans="3:13" x14ac:dyDescent="0.25">
      <c r="C773" t="str">
        <f>IF(COUNTA($E$14:E773)=COUNTA($E$14:E772),"","COD - "&amp;COUNTA($E$14:E773))</f>
        <v>COD - 760</v>
      </c>
      <c r="E773" s="1">
        <v>45194</v>
      </c>
      <c r="F773" t="s">
        <v>34</v>
      </c>
      <c r="G773" t="s">
        <v>28</v>
      </c>
      <c r="H773" t="s">
        <v>20</v>
      </c>
      <c r="I773" s="3">
        <v>3752</v>
      </c>
      <c r="J773" s="4">
        <v>43</v>
      </c>
      <c r="K773" s="3" cm="1">
        <f t="array" ref="K773">SUM(TB_INGRESOSYEGRESOS[[#This Row],[Costo]:[Unidades]]*$K$12)</f>
        <v>796.94999999999993</v>
      </c>
      <c r="L773" s="3">
        <f t="shared" si="11"/>
        <v>4591.95</v>
      </c>
      <c r="M773" s="21">
        <f>TB_INGRESOSYEGRESOS[[#This Row],[Total]]*$M$12</f>
        <v>1377.5849999999998</v>
      </c>
    </row>
    <row r="774" spans="3:13" x14ac:dyDescent="0.25">
      <c r="C774" t="str">
        <f>IF(COUNTA($E$14:E774)=COUNTA($E$14:E773),"","COD - "&amp;COUNTA($E$14:E774))</f>
        <v>COD - 761</v>
      </c>
      <c r="E774" s="1">
        <v>45194</v>
      </c>
      <c r="F774" t="s">
        <v>16</v>
      </c>
      <c r="G774" t="s">
        <v>29</v>
      </c>
      <c r="H774" t="s">
        <v>20</v>
      </c>
      <c r="I774" s="3">
        <v>422</v>
      </c>
      <c r="J774" s="4">
        <v>2</v>
      </c>
      <c r="K774" s="3" cm="1">
        <f t="array" ref="K774">SUM(TB_INGRESOSYEGRESOS[[#This Row],[Costo]:[Unidades]]*$K$12)</f>
        <v>89.039999999999992</v>
      </c>
      <c r="L774" s="3">
        <f t="shared" si="11"/>
        <v>513.04</v>
      </c>
      <c r="M774" s="21">
        <f>TB_INGRESOSYEGRESOS[[#This Row],[Total]]*$M$12</f>
        <v>153.91199999999998</v>
      </c>
    </row>
    <row r="775" spans="3:13" x14ac:dyDescent="0.25">
      <c r="C775" t="str">
        <f>IF(COUNTA($E$14:E775)=COUNTA($E$14:E774),"","COD - "&amp;COUNTA($E$14:E775))</f>
        <v>COD - 762</v>
      </c>
      <c r="E775" s="1">
        <v>45194</v>
      </c>
      <c r="F775" t="s">
        <v>31</v>
      </c>
      <c r="G775" t="s">
        <v>28</v>
      </c>
      <c r="H775" t="s">
        <v>20</v>
      </c>
      <c r="I775" s="3">
        <v>7172</v>
      </c>
      <c r="J775" s="4">
        <v>42</v>
      </c>
      <c r="K775" s="3" cm="1">
        <f t="array" ref="K775">SUM(TB_INGRESOSYEGRESOS[[#This Row],[Costo]:[Unidades]]*$K$12)</f>
        <v>1514.9399999999998</v>
      </c>
      <c r="L775" s="3">
        <f t="shared" si="11"/>
        <v>8728.94</v>
      </c>
      <c r="M775" s="21">
        <f>TB_INGRESOSYEGRESOS[[#This Row],[Total]]*$M$12</f>
        <v>2618.6820000000002</v>
      </c>
    </row>
    <row r="776" spans="3:13" x14ac:dyDescent="0.25">
      <c r="C776" t="str">
        <f>IF(COUNTA($E$14:E776)=COUNTA($E$14:E775),"","COD - "&amp;COUNTA($E$14:E776))</f>
        <v>COD - 763</v>
      </c>
      <c r="E776" s="1">
        <v>45193</v>
      </c>
      <c r="F776" t="s">
        <v>35</v>
      </c>
      <c r="G776" t="s">
        <v>28</v>
      </c>
      <c r="H776" t="s">
        <v>20</v>
      </c>
      <c r="I776" s="3">
        <v>5695</v>
      </c>
      <c r="J776" s="4">
        <v>19</v>
      </c>
      <c r="K776" s="3" cm="1">
        <f t="array" ref="K776">SUM(TB_INGRESOSYEGRESOS[[#This Row],[Costo]:[Unidades]]*$K$12)</f>
        <v>1199.94</v>
      </c>
      <c r="L776" s="3">
        <f t="shared" si="11"/>
        <v>6913.9400000000005</v>
      </c>
      <c r="M776" s="21">
        <f>TB_INGRESOSYEGRESOS[[#This Row],[Total]]*$M$12</f>
        <v>2074.1820000000002</v>
      </c>
    </row>
    <row r="777" spans="3:13" x14ac:dyDescent="0.25">
      <c r="C777" t="str">
        <f>IF(COUNTA($E$14:E777)=COUNTA($E$14:E776),"","COD - "&amp;COUNTA($E$14:E777))</f>
        <v>COD - 764</v>
      </c>
      <c r="E777" s="1">
        <v>45193</v>
      </c>
      <c r="F777" t="s">
        <v>34</v>
      </c>
      <c r="G777" t="s">
        <v>28</v>
      </c>
      <c r="H777" t="s">
        <v>20</v>
      </c>
      <c r="I777" s="3">
        <v>4828</v>
      </c>
      <c r="J777" s="4">
        <v>49</v>
      </c>
      <c r="K777" s="3" cm="1">
        <f t="array" ref="K777">SUM(TB_INGRESOSYEGRESOS[[#This Row],[Costo]:[Unidades]]*$K$12)</f>
        <v>1024.17</v>
      </c>
      <c r="L777" s="3">
        <f t="shared" si="11"/>
        <v>5901.17</v>
      </c>
      <c r="M777" s="21">
        <f>TB_INGRESOSYEGRESOS[[#This Row],[Total]]*$M$12</f>
        <v>1770.3509999999999</v>
      </c>
    </row>
    <row r="778" spans="3:13" x14ac:dyDescent="0.25">
      <c r="C778" t="str">
        <f>IF(COUNTA($E$14:E778)=COUNTA($E$14:E777),"","COD - "&amp;COUNTA($E$14:E778))</f>
        <v>COD - 765</v>
      </c>
      <c r="E778" s="1">
        <v>45193</v>
      </c>
      <c r="F778" t="s">
        <v>15</v>
      </c>
      <c r="G778" t="s">
        <v>29</v>
      </c>
      <c r="H778" t="s">
        <v>20</v>
      </c>
      <c r="I778" s="3">
        <v>858</v>
      </c>
      <c r="J778" s="4">
        <v>37</v>
      </c>
      <c r="K778" s="3" cm="1">
        <f t="array" ref="K778">SUM(TB_INGRESOSYEGRESOS[[#This Row],[Costo]:[Unidades]]*$K$12)</f>
        <v>187.95000000000002</v>
      </c>
      <c r="L778" s="3">
        <f t="shared" si="11"/>
        <v>1082.95</v>
      </c>
      <c r="M778" s="21">
        <f>TB_INGRESOSYEGRESOS[[#This Row],[Total]]*$M$12</f>
        <v>324.88499999999999</v>
      </c>
    </row>
    <row r="779" spans="3:13" x14ac:dyDescent="0.25">
      <c r="C779" t="str">
        <f>IF(COUNTA($E$14:E779)=COUNTA($E$14:E778),"","COD - "&amp;COUNTA($E$14:E779))</f>
        <v>COD - 766</v>
      </c>
      <c r="E779" s="1">
        <v>45192</v>
      </c>
      <c r="F779" t="s">
        <v>33</v>
      </c>
      <c r="G779" t="s">
        <v>28</v>
      </c>
      <c r="H779" t="s">
        <v>20</v>
      </c>
      <c r="I779" s="3">
        <v>8490</v>
      </c>
      <c r="J779" s="4">
        <v>48</v>
      </c>
      <c r="K779" s="3" cm="1">
        <f t="array" ref="K779">SUM(TB_INGRESOSYEGRESOS[[#This Row],[Costo]:[Unidades]]*$K$12)</f>
        <v>1792.9799999999998</v>
      </c>
      <c r="L779" s="3">
        <f t="shared" si="11"/>
        <v>10330.98</v>
      </c>
      <c r="M779" s="21">
        <f>TB_INGRESOSYEGRESOS[[#This Row],[Total]]*$M$12</f>
        <v>3099.2939999999999</v>
      </c>
    </row>
    <row r="780" spans="3:13" x14ac:dyDescent="0.25">
      <c r="C780" t="str">
        <f>IF(COUNTA($E$14:E780)=COUNTA($E$14:E779),"","COD - "&amp;COUNTA($E$14:E780))</f>
        <v>COD - 767</v>
      </c>
      <c r="E780" s="1">
        <v>45192</v>
      </c>
      <c r="F780" t="s">
        <v>16</v>
      </c>
      <c r="G780" t="s">
        <v>29</v>
      </c>
      <c r="H780" t="s">
        <v>20</v>
      </c>
      <c r="I780" s="3">
        <v>2385</v>
      </c>
      <c r="J780" s="4">
        <v>44</v>
      </c>
      <c r="K780" s="3" cm="1">
        <f t="array" ref="K780">SUM(TB_INGRESOSYEGRESOS[[#This Row],[Costo]:[Unidades]]*$K$12)</f>
        <v>510.09</v>
      </c>
      <c r="L780" s="3">
        <f t="shared" si="11"/>
        <v>2939.09</v>
      </c>
      <c r="M780" s="21">
        <f>TB_INGRESOSYEGRESOS[[#This Row],[Total]]*$M$12</f>
        <v>881.72699999999998</v>
      </c>
    </row>
    <row r="781" spans="3:13" x14ac:dyDescent="0.25">
      <c r="C781" t="str">
        <f>IF(COUNTA($E$14:E781)=COUNTA($E$14:E780),"","COD - "&amp;COUNTA($E$14:E781))</f>
        <v>COD - 768</v>
      </c>
      <c r="E781" s="1">
        <v>45192</v>
      </c>
      <c r="F781" t="s">
        <v>31</v>
      </c>
      <c r="G781" t="s">
        <v>28</v>
      </c>
      <c r="H781" t="s">
        <v>21</v>
      </c>
      <c r="I781" s="3">
        <v>9970</v>
      </c>
      <c r="J781" s="4">
        <v>35</v>
      </c>
      <c r="K781" s="3" cm="1">
        <f t="array" ref="K781">SUM(TB_INGRESOSYEGRESOS[[#This Row],[Costo]:[Unidades]]*$K$12)</f>
        <v>2101.0499999999997</v>
      </c>
      <c r="L781" s="3">
        <f t="shared" si="11"/>
        <v>12106.05</v>
      </c>
      <c r="M781" s="21">
        <f>TB_INGRESOSYEGRESOS[[#This Row],[Total]]*$M$12</f>
        <v>3631.8149999999996</v>
      </c>
    </row>
    <row r="782" spans="3:13" x14ac:dyDescent="0.25">
      <c r="C782" t="str">
        <f>IF(COUNTA($E$14:E782)=COUNTA($E$14:E781),"","COD - "&amp;COUNTA($E$14:E782))</f>
        <v>COD - 769</v>
      </c>
      <c r="E782" s="1">
        <v>45192</v>
      </c>
      <c r="F782" t="s">
        <v>13</v>
      </c>
      <c r="G782" t="s">
        <v>29</v>
      </c>
      <c r="H782" t="s">
        <v>20</v>
      </c>
      <c r="I782" s="3">
        <v>9033</v>
      </c>
      <c r="J782" s="4">
        <v>10</v>
      </c>
      <c r="K782" s="3" cm="1">
        <f t="array" ref="K782">SUM(TB_INGRESOSYEGRESOS[[#This Row],[Costo]:[Unidades]]*$K$12)</f>
        <v>1899.0299999999997</v>
      </c>
      <c r="L782" s="3">
        <f t="shared" ref="L782:L845" si="12">IF(SUM(I782:K782)=0,"",SUM(I782:K782))</f>
        <v>10942.029999999999</v>
      </c>
      <c r="M782" s="21">
        <f>TB_INGRESOSYEGRESOS[[#This Row],[Total]]*$M$12</f>
        <v>3282.6089999999995</v>
      </c>
    </row>
    <row r="783" spans="3:13" x14ac:dyDescent="0.25">
      <c r="C783" t="str">
        <f>IF(COUNTA($E$14:E783)=COUNTA($E$14:E782),"","COD - "&amp;COUNTA($E$14:E783))</f>
        <v>COD - 770</v>
      </c>
      <c r="E783" s="1">
        <v>45191</v>
      </c>
      <c r="F783" t="s">
        <v>31</v>
      </c>
      <c r="G783" t="s">
        <v>28</v>
      </c>
      <c r="H783" t="s">
        <v>19</v>
      </c>
      <c r="I783" s="3">
        <v>5290</v>
      </c>
      <c r="J783" s="4">
        <v>37</v>
      </c>
      <c r="K783" s="3" cm="1">
        <f t="array" ref="K783">SUM(TB_INGRESOSYEGRESOS[[#This Row],[Costo]:[Unidades]]*$K$12)</f>
        <v>1118.6699999999998</v>
      </c>
      <c r="L783" s="3">
        <f t="shared" si="12"/>
        <v>6445.67</v>
      </c>
      <c r="M783" s="21">
        <f>TB_INGRESOSYEGRESOS[[#This Row],[Total]]*$M$12</f>
        <v>1933.701</v>
      </c>
    </row>
    <row r="784" spans="3:13" x14ac:dyDescent="0.25">
      <c r="C784" t="str">
        <f>IF(COUNTA($E$14:E784)=COUNTA($E$14:E783),"","COD - "&amp;COUNTA($E$14:E784))</f>
        <v>COD - 771</v>
      </c>
      <c r="E784" s="1">
        <v>45191</v>
      </c>
      <c r="F784" t="s">
        <v>31</v>
      </c>
      <c r="G784" t="s">
        <v>28</v>
      </c>
      <c r="H784" t="s">
        <v>19</v>
      </c>
      <c r="I784" s="3">
        <v>1953</v>
      </c>
      <c r="J784" s="4">
        <v>10</v>
      </c>
      <c r="K784" s="3" cm="1">
        <f t="array" ref="K784">SUM(TB_INGRESOSYEGRESOS[[#This Row],[Costo]:[Unidades]]*$K$12)</f>
        <v>412.23</v>
      </c>
      <c r="L784" s="3">
        <f t="shared" si="12"/>
        <v>2375.23</v>
      </c>
      <c r="M784" s="21">
        <f>TB_INGRESOSYEGRESOS[[#This Row],[Total]]*$M$12</f>
        <v>712.56899999999996</v>
      </c>
    </row>
    <row r="785" spans="3:13" x14ac:dyDescent="0.25">
      <c r="C785" t="str">
        <f>IF(COUNTA($E$14:E785)=COUNTA($E$14:E784),"","COD - "&amp;COUNTA($E$14:E785))</f>
        <v>COD - 772</v>
      </c>
      <c r="E785" s="1">
        <v>45190</v>
      </c>
      <c r="F785" t="s">
        <v>15</v>
      </c>
      <c r="G785" t="s">
        <v>29</v>
      </c>
      <c r="H785" t="s">
        <v>20</v>
      </c>
      <c r="I785" s="3">
        <v>641</v>
      </c>
      <c r="J785" s="4">
        <v>37</v>
      </c>
      <c r="K785" s="3" cm="1">
        <f t="array" ref="K785">SUM(TB_INGRESOSYEGRESOS[[#This Row],[Costo]:[Unidades]]*$K$12)</f>
        <v>142.38</v>
      </c>
      <c r="L785" s="3">
        <f t="shared" si="12"/>
        <v>820.38</v>
      </c>
      <c r="M785" s="21">
        <f>TB_INGRESOSYEGRESOS[[#This Row],[Total]]*$M$12</f>
        <v>246.11399999999998</v>
      </c>
    </row>
    <row r="786" spans="3:13" x14ac:dyDescent="0.25">
      <c r="C786" t="str">
        <f>IF(COUNTA($E$14:E786)=COUNTA($E$14:E785),"","COD - "&amp;COUNTA($E$14:E786))</f>
        <v>COD - 773</v>
      </c>
      <c r="E786" s="1">
        <v>45190</v>
      </c>
      <c r="F786" t="s">
        <v>31</v>
      </c>
      <c r="G786" t="s">
        <v>28</v>
      </c>
      <c r="H786" t="s">
        <v>21</v>
      </c>
      <c r="I786" s="3">
        <v>4468</v>
      </c>
      <c r="J786" s="4">
        <v>6</v>
      </c>
      <c r="K786" s="3" cm="1">
        <f t="array" ref="K786">SUM(TB_INGRESOSYEGRESOS[[#This Row],[Costo]:[Unidades]]*$K$12)</f>
        <v>939.54</v>
      </c>
      <c r="L786" s="3">
        <f t="shared" si="12"/>
        <v>5413.54</v>
      </c>
      <c r="M786" s="21">
        <f>TB_INGRESOSYEGRESOS[[#This Row],[Total]]*$M$12</f>
        <v>1624.0619999999999</v>
      </c>
    </row>
    <row r="787" spans="3:13" x14ac:dyDescent="0.25">
      <c r="C787" t="str">
        <f>IF(COUNTA($E$14:E787)=COUNTA($E$14:E786),"","COD - "&amp;COUNTA($E$14:E787))</f>
        <v>COD - 774</v>
      </c>
      <c r="E787" s="1">
        <v>45189</v>
      </c>
      <c r="F787" t="s">
        <v>13</v>
      </c>
      <c r="G787" t="s">
        <v>29</v>
      </c>
      <c r="H787" t="s">
        <v>21</v>
      </c>
      <c r="I787" s="3">
        <v>8364</v>
      </c>
      <c r="J787" s="4">
        <v>2</v>
      </c>
      <c r="K787" s="3" cm="1">
        <f t="array" ref="K787">SUM(TB_INGRESOSYEGRESOS[[#This Row],[Costo]:[Unidades]]*$K$12)</f>
        <v>1756.86</v>
      </c>
      <c r="L787" s="3">
        <f t="shared" si="12"/>
        <v>10122.86</v>
      </c>
      <c r="M787" s="21">
        <f>TB_INGRESOSYEGRESOS[[#This Row],[Total]]*$M$12</f>
        <v>3036.8580000000002</v>
      </c>
    </row>
    <row r="788" spans="3:13" x14ac:dyDescent="0.25">
      <c r="C788" t="str">
        <f>IF(COUNTA($E$14:E788)=COUNTA($E$14:E787),"","COD - "&amp;COUNTA($E$14:E788))</f>
        <v>COD - 775</v>
      </c>
      <c r="E788" s="1">
        <v>45189</v>
      </c>
      <c r="F788" t="s">
        <v>35</v>
      </c>
      <c r="G788" t="s">
        <v>28</v>
      </c>
      <c r="H788" t="s">
        <v>19</v>
      </c>
      <c r="I788" s="3">
        <v>5979</v>
      </c>
      <c r="J788" s="4">
        <v>35</v>
      </c>
      <c r="K788" s="3" cm="1">
        <f t="array" ref="K788">SUM(TB_INGRESOSYEGRESOS[[#This Row],[Costo]:[Unidades]]*$K$12)</f>
        <v>1262.9399999999998</v>
      </c>
      <c r="L788" s="3">
        <f t="shared" si="12"/>
        <v>7276.94</v>
      </c>
      <c r="M788" s="21">
        <f>TB_INGRESOSYEGRESOS[[#This Row],[Total]]*$M$12</f>
        <v>2183.0819999999999</v>
      </c>
    </row>
    <row r="789" spans="3:13" x14ac:dyDescent="0.25">
      <c r="C789" t="str">
        <f>IF(COUNTA($E$14:E789)=COUNTA($E$14:E788),"","COD - "&amp;COUNTA($E$14:E789))</f>
        <v>COD - 776</v>
      </c>
      <c r="E789" s="1">
        <v>45189</v>
      </c>
      <c r="F789" t="s">
        <v>32</v>
      </c>
      <c r="G789" t="s">
        <v>28</v>
      </c>
      <c r="H789" t="s">
        <v>20</v>
      </c>
      <c r="I789" s="3">
        <v>6294</v>
      </c>
      <c r="J789" s="4">
        <v>38</v>
      </c>
      <c r="K789" s="3" cm="1">
        <f t="array" ref="K789">SUM(TB_INGRESOSYEGRESOS[[#This Row],[Costo]:[Unidades]]*$K$12)</f>
        <v>1329.72</v>
      </c>
      <c r="L789" s="3">
        <f t="shared" si="12"/>
        <v>7661.72</v>
      </c>
      <c r="M789" s="21">
        <f>TB_INGRESOSYEGRESOS[[#This Row],[Total]]*$M$12</f>
        <v>2298.5160000000001</v>
      </c>
    </row>
    <row r="790" spans="3:13" x14ac:dyDescent="0.25">
      <c r="C790" t="str">
        <f>IF(COUNTA($E$14:E790)=COUNTA($E$14:E789),"","COD - "&amp;COUNTA($E$14:E790))</f>
        <v>COD - 777</v>
      </c>
      <c r="E790" s="1">
        <v>45189</v>
      </c>
      <c r="F790" t="s">
        <v>31</v>
      </c>
      <c r="G790" t="s">
        <v>28</v>
      </c>
      <c r="H790" t="s">
        <v>20</v>
      </c>
      <c r="I790" s="3">
        <v>4498</v>
      </c>
      <c r="J790" s="4">
        <v>35</v>
      </c>
      <c r="K790" s="3" cm="1">
        <f t="array" ref="K790">SUM(TB_INGRESOSYEGRESOS[[#This Row],[Costo]:[Unidades]]*$K$12)</f>
        <v>951.93</v>
      </c>
      <c r="L790" s="3">
        <f t="shared" si="12"/>
        <v>5484.93</v>
      </c>
      <c r="M790" s="21">
        <f>TB_INGRESOSYEGRESOS[[#This Row],[Total]]*$M$12</f>
        <v>1645.479</v>
      </c>
    </row>
    <row r="791" spans="3:13" x14ac:dyDescent="0.25">
      <c r="C791" t="str">
        <f>IF(COUNTA($E$14:E791)=COUNTA($E$14:E790),"","COD - "&amp;COUNTA($E$14:E791))</f>
        <v>COD - 778</v>
      </c>
      <c r="E791" s="1">
        <v>45189</v>
      </c>
      <c r="F791" t="s">
        <v>33</v>
      </c>
      <c r="G791" t="s">
        <v>28</v>
      </c>
      <c r="H791" t="s">
        <v>21</v>
      </c>
      <c r="I791" s="3">
        <v>6906</v>
      </c>
      <c r="J791" s="4">
        <v>42</v>
      </c>
      <c r="K791" s="3" cm="1">
        <f t="array" ref="K791">SUM(TB_INGRESOSYEGRESOS[[#This Row],[Costo]:[Unidades]]*$K$12)</f>
        <v>1459.08</v>
      </c>
      <c r="L791" s="3">
        <f t="shared" si="12"/>
        <v>8407.08</v>
      </c>
      <c r="M791" s="21">
        <f>TB_INGRESOSYEGRESOS[[#This Row],[Total]]*$M$12</f>
        <v>2522.1239999999998</v>
      </c>
    </row>
    <row r="792" spans="3:13" x14ac:dyDescent="0.25">
      <c r="C792" t="str">
        <f>IF(COUNTA($E$14:E792)=COUNTA($E$14:E791),"","COD - "&amp;COUNTA($E$14:E792))</f>
        <v>COD - 779</v>
      </c>
      <c r="E792" s="1">
        <v>45189</v>
      </c>
      <c r="F792" t="s">
        <v>32</v>
      </c>
      <c r="G792" t="s">
        <v>28</v>
      </c>
      <c r="H792" t="s">
        <v>21</v>
      </c>
      <c r="I792" s="3">
        <v>1965</v>
      </c>
      <c r="J792" s="4">
        <v>44</v>
      </c>
      <c r="K792" s="3" cm="1">
        <f t="array" ref="K792">SUM(TB_INGRESOSYEGRESOS[[#This Row],[Costo]:[Unidades]]*$K$12)</f>
        <v>421.89</v>
      </c>
      <c r="L792" s="3">
        <f t="shared" si="12"/>
        <v>2430.89</v>
      </c>
      <c r="M792" s="21">
        <f>TB_INGRESOSYEGRESOS[[#This Row],[Total]]*$M$12</f>
        <v>729.26699999999994</v>
      </c>
    </row>
    <row r="793" spans="3:13" x14ac:dyDescent="0.25">
      <c r="C793" t="str">
        <f>IF(COUNTA($E$14:E793)=COUNTA($E$14:E792),"","COD - "&amp;COUNTA($E$14:E793))</f>
        <v>COD - 780</v>
      </c>
      <c r="E793" s="1">
        <v>45187</v>
      </c>
      <c r="F793" t="s">
        <v>15</v>
      </c>
      <c r="G793" t="s">
        <v>29</v>
      </c>
      <c r="H793" t="s">
        <v>20</v>
      </c>
      <c r="I793" s="3">
        <v>5853</v>
      </c>
      <c r="J793" s="4">
        <v>9</v>
      </c>
      <c r="K793" s="3" cm="1">
        <f t="array" ref="K793">SUM(TB_INGRESOSYEGRESOS[[#This Row],[Costo]:[Unidades]]*$K$12)</f>
        <v>1231.02</v>
      </c>
      <c r="L793" s="3">
        <f t="shared" si="12"/>
        <v>7093.02</v>
      </c>
      <c r="M793" s="21">
        <f>TB_INGRESOSYEGRESOS[[#This Row],[Total]]*$M$12</f>
        <v>2127.9059999999999</v>
      </c>
    </row>
    <row r="794" spans="3:13" x14ac:dyDescent="0.25">
      <c r="C794" t="str">
        <f>IF(COUNTA($E$14:E794)=COUNTA($E$14:E793),"","COD - "&amp;COUNTA($E$14:E794))</f>
        <v>COD - 781</v>
      </c>
      <c r="E794" s="1">
        <v>45187</v>
      </c>
      <c r="F794" t="s">
        <v>35</v>
      </c>
      <c r="G794" t="s">
        <v>28</v>
      </c>
      <c r="H794" t="s">
        <v>20</v>
      </c>
      <c r="I794" s="3">
        <v>7705</v>
      </c>
      <c r="J794" s="4">
        <v>45</v>
      </c>
      <c r="K794" s="3" cm="1">
        <f t="array" ref="K794">SUM(TB_INGRESOSYEGRESOS[[#This Row],[Costo]:[Unidades]]*$K$12)</f>
        <v>1627.5</v>
      </c>
      <c r="L794" s="3">
        <f t="shared" si="12"/>
        <v>9377.5</v>
      </c>
      <c r="M794" s="21">
        <f>TB_INGRESOSYEGRESOS[[#This Row],[Total]]*$M$12</f>
        <v>2813.25</v>
      </c>
    </row>
    <row r="795" spans="3:13" x14ac:dyDescent="0.25">
      <c r="C795" t="str">
        <f>IF(COUNTA($E$14:E795)=COUNTA($E$14:E794),"","COD - "&amp;COUNTA($E$14:E795))</f>
        <v>COD - 782</v>
      </c>
      <c r="E795" s="1">
        <v>45186</v>
      </c>
      <c r="F795" t="s">
        <v>13</v>
      </c>
      <c r="G795" t="s">
        <v>29</v>
      </c>
      <c r="H795" t="s">
        <v>20</v>
      </c>
      <c r="I795" s="3">
        <v>2414</v>
      </c>
      <c r="J795" s="4">
        <v>29</v>
      </c>
      <c r="K795" s="3" cm="1">
        <f t="array" ref="K795">SUM(TB_INGRESOSYEGRESOS[[#This Row],[Costo]:[Unidades]]*$K$12)</f>
        <v>513.03</v>
      </c>
      <c r="L795" s="3">
        <f t="shared" si="12"/>
        <v>2956.0299999999997</v>
      </c>
      <c r="M795" s="21">
        <f>TB_INGRESOSYEGRESOS[[#This Row],[Total]]*$M$12</f>
        <v>886.80899999999986</v>
      </c>
    </row>
    <row r="796" spans="3:13" x14ac:dyDescent="0.25">
      <c r="C796" t="str">
        <f>IF(COUNTA($E$14:E796)=COUNTA($E$14:E795),"","COD - "&amp;COUNTA($E$14:E796))</f>
        <v>COD - 783</v>
      </c>
      <c r="E796" s="1">
        <v>45186</v>
      </c>
      <c r="F796" t="s">
        <v>32</v>
      </c>
      <c r="G796" t="s">
        <v>28</v>
      </c>
      <c r="H796" t="s">
        <v>20</v>
      </c>
      <c r="I796" s="3">
        <v>2932</v>
      </c>
      <c r="J796" s="4">
        <v>42</v>
      </c>
      <c r="K796" s="3" cm="1">
        <f t="array" ref="K796">SUM(TB_INGRESOSYEGRESOS[[#This Row],[Costo]:[Unidades]]*$K$12)</f>
        <v>624.54000000000008</v>
      </c>
      <c r="L796" s="3">
        <f t="shared" si="12"/>
        <v>3598.54</v>
      </c>
      <c r="M796" s="21">
        <f>TB_INGRESOSYEGRESOS[[#This Row],[Total]]*$M$12</f>
        <v>1079.5619999999999</v>
      </c>
    </row>
    <row r="797" spans="3:13" x14ac:dyDescent="0.25">
      <c r="C797" t="str">
        <f>IF(COUNTA($E$14:E797)=COUNTA($E$14:E796),"","COD - "&amp;COUNTA($E$14:E797))</f>
        <v>COD - 784</v>
      </c>
      <c r="E797" s="1">
        <v>45185</v>
      </c>
      <c r="F797" t="s">
        <v>13</v>
      </c>
      <c r="G797" t="s">
        <v>29</v>
      </c>
      <c r="H797" t="s">
        <v>20</v>
      </c>
      <c r="I797" s="3">
        <v>8775</v>
      </c>
      <c r="J797" s="4">
        <v>34</v>
      </c>
      <c r="K797" s="3" cm="1">
        <f t="array" ref="K797">SUM(TB_INGRESOSYEGRESOS[[#This Row],[Costo]:[Unidades]]*$K$12)</f>
        <v>1849.89</v>
      </c>
      <c r="L797" s="3">
        <f t="shared" si="12"/>
        <v>10658.89</v>
      </c>
      <c r="M797" s="21">
        <f>TB_INGRESOSYEGRESOS[[#This Row],[Total]]*$M$12</f>
        <v>3197.6669999999999</v>
      </c>
    </row>
    <row r="798" spans="3:13" x14ac:dyDescent="0.25">
      <c r="C798" t="str">
        <f>IF(COUNTA($E$14:E798)=COUNTA($E$14:E797),"","COD - "&amp;COUNTA($E$14:E798))</f>
        <v>COD - 785</v>
      </c>
      <c r="E798" s="1">
        <v>45185</v>
      </c>
      <c r="F798" t="s">
        <v>13</v>
      </c>
      <c r="G798" t="s">
        <v>29</v>
      </c>
      <c r="H798" t="s">
        <v>19</v>
      </c>
      <c r="I798" s="3">
        <v>6959</v>
      </c>
      <c r="J798" s="4">
        <v>6</v>
      </c>
      <c r="K798" s="3" cm="1">
        <f t="array" ref="K798">SUM(TB_INGRESOSYEGRESOS[[#This Row],[Costo]:[Unidades]]*$K$12)</f>
        <v>1462.6499999999999</v>
      </c>
      <c r="L798" s="3">
        <f t="shared" si="12"/>
        <v>8427.65</v>
      </c>
      <c r="M798" s="21">
        <f>TB_INGRESOSYEGRESOS[[#This Row],[Total]]*$M$12</f>
        <v>2528.2949999999996</v>
      </c>
    </row>
    <row r="799" spans="3:13" x14ac:dyDescent="0.25">
      <c r="C799" t="str">
        <f>IF(COUNTA($E$14:E799)=COUNTA($E$14:E798),"","COD - "&amp;COUNTA($E$14:E799))</f>
        <v>COD - 786</v>
      </c>
      <c r="E799" s="1">
        <v>45185</v>
      </c>
      <c r="F799" t="s">
        <v>14</v>
      </c>
      <c r="G799" t="s">
        <v>29</v>
      </c>
      <c r="H799" t="s">
        <v>19</v>
      </c>
      <c r="I799" s="3">
        <v>4707</v>
      </c>
      <c r="J799" s="4">
        <v>38</v>
      </c>
      <c r="K799" s="3" cm="1">
        <f t="array" ref="K799">SUM(TB_INGRESOSYEGRESOS[[#This Row],[Costo]:[Unidades]]*$K$12)</f>
        <v>996.44999999999993</v>
      </c>
      <c r="L799" s="3">
        <f t="shared" si="12"/>
        <v>5741.45</v>
      </c>
      <c r="M799" s="21">
        <f>TB_INGRESOSYEGRESOS[[#This Row],[Total]]*$M$12</f>
        <v>1722.4349999999999</v>
      </c>
    </row>
    <row r="800" spans="3:13" x14ac:dyDescent="0.25">
      <c r="C800" t="str">
        <f>IF(COUNTA($E$14:E800)=COUNTA($E$14:E799),"","COD - "&amp;COUNTA($E$14:E800))</f>
        <v>COD - 787</v>
      </c>
      <c r="E800" s="1">
        <v>45185</v>
      </c>
      <c r="F800" t="s">
        <v>15</v>
      </c>
      <c r="G800" t="s">
        <v>29</v>
      </c>
      <c r="H800" t="s">
        <v>20</v>
      </c>
      <c r="I800" s="3">
        <v>3530</v>
      </c>
      <c r="J800" s="4">
        <v>9</v>
      </c>
      <c r="K800" s="3" cm="1">
        <f t="array" ref="K800">SUM(TB_INGRESOSYEGRESOS[[#This Row],[Costo]:[Unidades]]*$K$12)</f>
        <v>743.18999999999994</v>
      </c>
      <c r="L800" s="3">
        <f t="shared" si="12"/>
        <v>4282.1899999999996</v>
      </c>
      <c r="M800" s="21">
        <f>TB_INGRESOSYEGRESOS[[#This Row],[Total]]*$M$12</f>
        <v>1284.6569999999999</v>
      </c>
    </row>
    <row r="801" spans="3:13" x14ac:dyDescent="0.25">
      <c r="C801" t="str">
        <f>IF(COUNTA($E$14:E801)=COUNTA($E$14:E800),"","COD - "&amp;COUNTA($E$14:E801))</f>
        <v>COD - 788</v>
      </c>
      <c r="E801" s="1">
        <v>45184</v>
      </c>
      <c r="F801" t="s">
        <v>34</v>
      </c>
      <c r="G801" t="s">
        <v>28</v>
      </c>
      <c r="H801" t="s">
        <v>20</v>
      </c>
      <c r="I801" s="3">
        <v>4470</v>
      </c>
      <c r="J801" s="4">
        <v>7</v>
      </c>
      <c r="K801" s="3" cm="1">
        <f t="array" ref="K801">SUM(TB_INGRESOSYEGRESOS[[#This Row],[Costo]:[Unidades]]*$K$12)</f>
        <v>940.17</v>
      </c>
      <c r="L801" s="3">
        <f t="shared" si="12"/>
        <v>5417.17</v>
      </c>
      <c r="M801" s="21">
        <f>TB_INGRESOSYEGRESOS[[#This Row],[Total]]*$M$12</f>
        <v>1625.1510000000001</v>
      </c>
    </row>
    <row r="802" spans="3:13" x14ac:dyDescent="0.25">
      <c r="C802" t="str">
        <f>IF(COUNTA($E$14:E802)=COUNTA($E$14:E801),"","COD - "&amp;COUNTA($E$14:E802))</f>
        <v>COD - 789</v>
      </c>
      <c r="E802" s="1">
        <v>45184</v>
      </c>
      <c r="F802" t="s">
        <v>32</v>
      </c>
      <c r="G802" t="s">
        <v>28</v>
      </c>
      <c r="H802" t="s">
        <v>20</v>
      </c>
      <c r="I802" s="3">
        <v>2089</v>
      </c>
      <c r="J802" s="4">
        <v>47</v>
      </c>
      <c r="K802" s="3" cm="1">
        <f t="array" ref="K802">SUM(TB_INGRESOSYEGRESOS[[#This Row],[Costo]:[Unidades]]*$K$12)</f>
        <v>448.56</v>
      </c>
      <c r="L802" s="3">
        <f t="shared" si="12"/>
        <v>2584.56</v>
      </c>
      <c r="M802" s="21">
        <f>TB_INGRESOSYEGRESOS[[#This Row],[Total]]*$M$12</f>
        <v>775.36799999999994</v>
      </c>
    </row>
    <row r="803" spans="3:13" x14ac:dyDescent="0.25">
      <c r="C803" t="str">
        <f>IF(COUNTA($E$14:E803)=COUNTA($E$14:E802),"","COD - "&amp;COUNTA($E$14:E803))</f>
        <v>COD - 790</v>
      </c>
      <c r="E803" s="1">
        <v>45183</v>
      </c>
      <c r="F803" t="s">
        <v>15</v>
      </c>
      <c r="G803" t="s">
        <v>29</v>
      </c>
      <c r="H803" t="s">
        <v>20</v>
      </c>
      <c r="I803" s="3">
        <v>8132</v>
      </c>
      <c r="J803" s="4">
        <v>20</v>
      </c>
      <c r="K803" s="3" cm="1">
        <f t="array" ref="K803">SUM(TB_INGRESOSYEGRESOS[[#This Row],[Costo]:[Unidades]]*$K$12)</f>
        <v>1711.92</v>
      </c>
      <c r="L803" s="3">
        <f t="shared" si="12"/>
        <v>9863.92</v>
      </c>
      <c r="M803" s="21">
        <f>TB_INGRESOSYEGRESOS[[#This Row],[Total]]*$M$12</f>
        <v>2959.1759999999999</v>
      </c>
    </row>
    <row r="804" spans="3:13" x14ac:dyDescent="0.25">
      <c r="C804" t="str">
        <f>IF(COUNTA($E$14:E804)=COUNTA($E$14:E803),"","COD - "&amp;COUNTA($E$14:E804))</f>
        <v>COD - 791</v>
      </c>
      <c r="E804" s="1">
        <v>45183</v>
      </c>
      <c r="F804" t="s">
        <v>31</v>
      </c>
      <c r="G804" t="s">
        <v>28</v>
      </c>
      <c r="H804" t="s">
        <v>20</v>
      </c>
      <c r="I804" s="3">
        <v>3045</v>
      </c>
      <c r="J804" s="4">
        <v>47</v>
      </c>
      <c r="K804" s="3" cm="1">
        <f t="array" ref="K804">SUM(TB_INGRESOSYEGRESOS[[#This Row],[Costo]:[Unidades]]*$K$12)</f>
        <v>649.31999999999994</v>
      </c>
      <c r="L804" s="3">
        <f t="shared" si="12"/>
        <v>3741.3199999999997</v>
      </c>
      <c r="M804" s="21">
        <f>TB_INGRESOSYEGRESOS[[#This Row],[Total]]*$M$12</f>
        <v>1122.396</v>
      </c>
    </row>
    <row r="805" spans="3:13" x14ac:dyDescent="0.25">
      <c r="C805" t="str">
        <f>IF(COUNTA($E$14:E805)=COUNTA($E$14:E804),"","COD - "&amp;COUNTA($E$14:E805))</f>
        <v>COD - 792</v>
      </c>
      <c r="E805" s="1">
        <v>45183</v>
      </c>
      <c r="F805" t="s">
        <v>13</v>
      </c>
      <c r="G805" t="s">
        <v>29</v>
      </c>
      <c r="H805" t="s">
        <v>19</v>
      </c>
      <c r="I805" s="3">
        <v>8340</v>
      </c>
      <c r="J805" s="4">
        <v>26</v>
      </c>
      <c r="K805" s="3" cm="1">
        <f t="array" ref="K805">SUM(TB_INGRESOSYEGRESOS[[#This Row],[Costo]:[Unidades]]*$K$12)</f>
        <v>1756.86</v>
      </c>
      <c r="L805" s="3">
        <f t="shared" si="12"/>
        <v>10122.86</v>
      </c>
      <c r="M805" s="21">
        <f>TB_INGRESOSYEGRESOS[[#This Row],[Total]]*$M$12</f>
        <v>3036.8580000000002</v>
      </c>
    </row>
    <row r="806" spans="3:13" x14ac:dyDescent="0.25">
      <c r="C806" t="str">
        <f>IF(COUNTA($E$14:E806)=COUNTA($E$14:E805),"","COD - "&amp;COUNTA($E$14:E806))</f>
        <v>COD - 793</v>
      </c>
      <c r="E806" s="1">
        <v>45182</v>
      </c>
      <c r="F806" t="s">
        <v>32</v>
      </c>
      <c r="G806" t="s">
        <v>28</v>
      </c>
      <c r="H806" t="s">
        <v>20</v>
      </c>
      <c r="I806" s="3">
        <v>5071</v>
      </c>
      <c r="J806" s="4">
        <v>5</v>
      </c>
      <c r="K806" s="3" cm="1">
        <f t="array" ref="K806">SUM(TB_INGRESOSYEGRESOS[[#This Row],[Costo]:[Unidades]]*$K$12)</f>
        <v>1065.9599999999998</v>
      </c>
      <c r="L806" s="3">
        <f t="shared" si="12"/>
        <v>6141.96</v>
      </c>
      <c r="M806" s="21">
        <f>TB_INGRESOSYEGRESOS[[#This Row],[Total]]*$M$12</f>
        <v>1842.588</v>
      </c>
    </row>
    <row r="807" spans="3:13" x14ac:dyDescent="0.25">
      <c r="C807" t="str">
        <f>IF(COUNTA($E$14:E807)=COUNTA($E$14:E806),"","COD - "&amp;COUNTA($E$14:E807))</f>
        <v>COD - 794</v>
      </c>
      <c r="E807" s="1">
        <v>45182</v>
      </c>
      <c r="F807" t="s">
        <v>31</v>
      </c>
      <c r="G807" t="s">
        <v>28</v>
      </c>
      <c r="H807" t="s">
        <v>20</v>
      </c>
      <c r="I807" s="3">
        <v>7198</v>
      </c>
      <c r="J807" s="4">
        <v>32</v>
      </c>
      <c r="K807" s="3" cm="1">
        <f t="array" ref="K807">SUM(TB_INGRESOSYEGRESOS[[#This Row],[Costo]:[Unidades]]*$K$12)</f>
        <v>1518.3</v>
      </c>
      <c r="L807" s="3">
        <f t="shared" si="12"/>
        <v>8748.2999999999993</v>
      </c>
      <c r="M807" s="21">
        <f>TB_INGRESOSYEGRESOS[[#This Row],[Total]]*$M$12</f>
        <v>2624.49</v>
      </c>
    </row>
    <row r="808" spans="3:13" x14ac:dyDescent="0.25">
      <c r="C808" t="str">
        <f>IF(COUNTA($E$14:E808)=COUNTA($E$14:E807),"","COD - "&amp;COUNTA($E$14:E808))</f>
        <v>COD - 795</v>
      </c>
      <c r="E808" s="1">
        <v>45182</v>
      </c>
      <c r="F808" t="s">
        <v>31</v>
      </c>
      <c r="G808" t="s">
        <v>28</v>
      </c>
      <c r="H808" t="s">
        <v>20</v>
      </c>
      <c r="I808" s="3">
        <v>4244</v>
      </c>
      <c r="J808" s="4">
        <v>22</v>
      </c>
      <c r="K808" s="3" cm="1">
        <f t="array" ref="K808">SUM(TB_INGRESOSYEGRESOS[[#This Row],[Costo]:[Unidades]]*$K$12)</f>
        <v>895.86</v>
      </c>
      <c r="L808" s="3">
        <f t="shared" si="12"/>
        <v>5161.8599999999997</v>
      </c>
      <c r="M808" s="21">
        <f>TB_INGRESOSYEGRESOS[[#This Row],[Total]]*$M$12</f>
        <v>1548.5579999999998</v>
      </c>
    </row>
    <row r="809" spans="3:13" x14ac:dyDescent="0.25">
      <c r="C809" t="str">
        <f>IF(COUNTA($E$14:E809)=COUNTA($E$14:E808),"","COD - "&amp;COUNTA($E$14:E809))</f>
        <v>COD - 796</v>
      </c>
      <c r="E809" s="1">
        <v>45182</v>
      </c>
      <c r="F809" t="s">
        <v>35</v>
      </c>
      <c r="G809" t="s">
        <v>28</v>
      </c>
      <c r="H809" t="s">
        <v>20</v>
      </c>
      <c r="I809" s="3">
        <v>4749</v>
      </c>
      <c r="J809" s="4">
        <v>34</v>
      </c>
      <c r="K809" s="3" cm="1">
        <f t="array" ref="K809">SUM(TB_INGRESOSYEGRESOS[[#This Row],[Costo]:[Unidades]]*$K$12)</f>
        <v>1004.43</v>
      </c>
      <c r="L809" s="3">
        <f t="shared" si="12"/>
        <v>5787.43</v>
      </c>
      <c r="M809" s="21">
        <f>TB_INGRESOSYEGRESOS[[#This Row],[Total]]*$M$12</f>
        <v>1736.229</v>
      </c>
    </row>
    <row r="810" spans="3:13" x14ac:dyDescent="0.25">
      <c r="C810" t="str">
        <f>IF(COUNTA($E$14:E810)=COUNTA($E$14:E809),"","COD - "&amp;COUNTA($E$14:E810))</f>
        <v>COD - 797</v>
      </c>
      <c r="E810" s="1">
        <v>45181</v>
      </c>
      <c r="F810" t="s">
        <v>31</v>
      </c>
      <c r="G810" t="s">
        <v>28</v>
      </c>
      <c r="H810" t="s">
        <v>20</v>
      </c>
      <c r="I810" s="3">
        <v>7652</v>
      </c>
      <c r="J810" s="4">
        <v>38</v>
      </c>
      <c r="K810" s="3" cm="1">
        <f t="array" ref="K810">SUM(TB_INGRESOSYEGRESOS[[#This Row],[Costo]:[Unidades]]*$K$12)</f>
        <v>1614.8999999999999</v>
      </c>
      <c r="L810" s="3">
        <f t="shared" si="12"/>
        <v>9304.9</v>
      </c>
      <c r="M810" s="21">
        <f>TB_INGRESOSYEGRESOS[[#This Row],[Total]]*$M$12</f>
        <v>2791.47</v>
      </c>
    </row>
    <row r="811" spans="3:13" x14ac:dyDescent="0.25">
      <c r="C811" t="str">
        <f>IF(COUNTA($E$14:E811)=COUNTA($E$14:E810),"","COD - "&amp;COUNTA($E$14:E811))</f>
        <v>COD - 798</v>
      </c>
      <c r="E811" s="1">
        <v>45181</v>
      </c>
      <c r="F811" t="s">
        <v>13</v>
      </c>
      <c r="G811" t="s">
        <v>29</v>
      </c>
      <c r="H811" t="s">
        <v>20</v>
      </c>
      <c r="I811" s="3">
        <v>5872</v>
      </c>
      <c r="J811" s="4">
        <v>45</v>
      </c>
      <c r="K811" s="3" cm="1">
        <f t="array" ref="K811">SUM(TB_INGRESOSYEGRESOS[[#This Row],[Costo]:[Unidades]]*$K$12)</f>
        <v>1242.57</v>
      </c>
      <c r="L811" s="3">
        <f t="shared" si="12"/>
        <v>7159.57</v>
      </c>
      <c r="M811" s="21">
        <f>TB_INGRESOSYEGRESOS[[#This Row],[Total]]*$M$12</f>
        <v>2147.8709999999996</v>
      </c>
    </row>
    <row r="812" spans="3:13" x14ac:dyDescent="0.25">
      <c r="C812" t="str">
        <f>IF(COUNTA($E$14:E812)=COUNTA($E$14:E811),"","COD - "&amp;COUNTA($E$14:E812))</f>
        <v>COD - 799</v>
      </c>
      <c r="E812" s="1">
        <v>45181</v>
      </c>
      <c r="F812" t="s">
        <v>31</v>
      </c>
      <c r="G812" t="s">
        <v>28</v>
      </c>
      <c r="H812" t="s">
        <v>20</v>
      </c>
      <c r="I812" s="3">
        <v>534</v>
      </c>
      <c r="J812" s="4">
        <v>49</v>
      </c>
      <c r="K812" s="3" cm="1">
        <f t="array" ref="K812">SUM(TB_INGRESOSYEGRESOS[[#This Row],[Costo]:[Unidades]]*$K$12)</f>
        <v>122.43</v>
      </c>
      <c r="L812" s="3">
        <f t="shared" si="12"/>
        <v>705.43000000000006</v>
      </c>
      <c r="M812" s="21">
        <f>TB_INGRESOSYEGRESOS[[#This Row],[Total]]*$M$12</f>
        <v>211.62900000000002</v>
      </c>
    </row>
    <row r="813" spans="3:13" x14ac:dyDescent="0.25">
      <c r="C813" t="str">
        <f>IF(COUNTA($E$14:E813)=COUNTA($E$14:E812),"","COD - "&amp;COUNTA($E$14:E813))</f>
        <v>COD - 800</v>
      </c>
      <c r="E813" s="1">
        <v>45181</v>
      </c>
      <c r="F813" t="s">
        <v>34</v>
      </c>
      <c r="G813" t="s">
        <v>28</v>
      </c>
      <c r="H813" t="s">
        <v>21</v>
      </c>
      <c r="I813" s="3">
        <v>9485</v>
      </c>
      <c r="J813" s="4">
        <v>36</v>
      </c>
      <c r="K813" s="3" cm="1">
        <f t="array" ref="K813">SUM(TB_INGRESOSYEGRESOS[[#This Row],[Costo]:[Unidades]]*$K$12)</f>
        <v>1999.4099999999999</v>
      </c>
      <c r="L813" s="3">
        <f t="shared" si="12"/>
        <v>11520.41</v>
      </c>
      <c r="M813" s="21">
        <f>TB_INGRESOSYEGRESOS[[#This Row],[Total]]*$M$12</f>
        <v>3456.123</v>
      </c>
    </row>
    <row r="814" spans="3:13" x14ac:dyDescent="0.25">
      <c r="C814" t="str">
        <f>IF(COUNTA($E$14:E814)=COUNTA($E$14:E813),"","COD - "&amp;COUNTA($E$14:E814))</f>
        <v>COD - 801</v>
      </c>
      <c r="E814" s="1">
        <v>45179</v>
      </c>
      <c r="F814" t="s">
        <v>16</v>
      </c>
      <c r="G814" t="s">
        <v>29</v>
      </c>
      <c r="H814" t="s">
        <v>20</v>
      </c>
      <c r="I814" s="3">
        <v>7057</v>
      </c>
      <c r="J814" s="4">
        <v>17</v>
      </c>
      <c r="K814" s="3" cm="1">
        <f t="array" ref="K814">SUM(TB_INGRESOSYEGRESOS[[#This Row],[Costo]:[Unidades]]*$K$12)</f>
        <v>1485.54</v>
      </c>
      <c r="L814" s="3">
        <f t="shared" si="12"/>
        <v>8559.5400000000009</v>
      </c>
      <c r="M814" s="21">
        <f>TB_INGRESOSYEGRESOS[[#This Row],[Total]]*$M$12</f>
        <v>2567.8620000000001</v>
      </c>
    </row>
    <row r="815" spans="3:13" x14ac:dyDescent="0.25">
      <c r="C815" t="str">
        <f>IF(COUNTA($E$14:E815)=COUNTA($E$14:E814),"","COD - "&amp;COUNTA($E$14:E815))</f>
        <v>COD - 802</v>
      </c>
      <c r="E815" s="1">
        <v>45178</v>
      </c>
      <c r="F815" t="s">
        <v>32</v>
      </c>
      <c r="G815" t="s">
        <v>28</v>
      </c>
      <c r="H815" t="s">
        <v>19</v>
      </c>
      <c r="I815" s="3">
        <v>8781</v>
      </c>
      <c r="J815" s="4">
        <v>50</v>
      </c>
      <c r="K815" s="3" cm="1">
        <f t="array" ref="K815">SUM(TB_INGRESOSYEGRESOS[[#This Row],[Costo]:[Unidades]]*$K$12)</f>
        <v>1854.51</v>
      </c>
      <c r="L815" s="3">
        <f t="shared" si="12"/>
        <v>10685.51</v>
      </c>
      <c r="M815" s="21">
        <f>TB_INGRESOSYEGRESOS[[#This Row],[Total]]*$M$12</f>
        <v>3205.6529999999998</v>
      </c>
    </row>
    <row r="816" spans="3:13" x14ac:dyDescent="0.25">
      <c r="C816" t="str">
        <f>IF(COUNTA($E$14:E816)=COUNTA($E$14:E815),"","COD - "&amp;COUNTA($E$14:E816))</f>
        <v>COD - 803</v>
      </c>
      <c r="E816" s="1">
        <v>45178</v>
      </c>
      <c r="F816" t="s">
        <v>14</v>
      </c>
      <c r="G816" t="s">
        <v>29</v>
      </c>
      <c r="H816" t="s">
        <v>19</v>
      </c>
      <c r="I816" s="3">
        <v>7797</v>
      </c>
      <c r="J816" s="4">
        <v>50</v>
      </c>
      <c r="K816" s="3" cm="1">
        <f t="array" ref="K816">SUM(TB_INGRESOSYEGRESOS[[#This Row],[Costo]:[Unidades]]*$K$12)</f>
        <v>1647.87</v>
      </c>
      <c r="L816" s="3">
        <f t="shared" si="12"/>
        <v>9494.869999999999</v>
      </c>
      <c r="M816" s="21">
        <f>TB_INGRESOSYEGRESOS[[#This Row],[Total]]*$M$12</f>
        <v>2848.4609999999998</v>
      </c>
    </row>
    <row r="817" spans="3:13" x14ac:dyDescent="0.25">
      <c r="C817" t="str">
        <f>IF(COUNTA($E$14:E817)=COUNTA($E$14:E816),"","COD - "&amp;COUNTA($E$14:E817))</f>
        <v>COD - 804</v>
      </c>
      <c r="E817" s="1">
        <v>45178</v>
      </c>
      <c r="F817" t="s">
        <v>35</v>
      </c>
      <c r="G817" t="s">
        <v>28</v>
      </c>
      <c r="H817" t="s">
        <v>19</v>
      </c>
      <c r="I817" s="3">
        <v>7700</v>
      </c>
      <c r="J817" s="4">
        <v>18</v>
      </c>
      <c r="K817" s="3" cm="1">
        <f t="array" ref="K817">SUM(TB_INGRESOSYEGRESOS[[#This Row],[Costo]:[Unidades]]*$K$12)</f>
        <v>1620.78</v>
      </c>
      <c r="L817" s="3">
        <f t="shared" si="12"/>
        <v>9338.7800000000007</v>
      </c>
      <c r="M817" s="21">
        <f>TB_INGRESOSYEGRESOS[[#This Row],[Total]]*$M$12</f>
        <v>2801.634</v>
      </c>
    </row>
    <row r="818" spans="3:13" x14ac:dyDescent="0.25">
      <c r="C818" t="str">
        <f>IF(COUNTA($E$14:E818)=COUNTA($E$14:E817),"","COD - "&amp;COUNTA($E$14:E818))</f>
        <v>COD - 805</v>
      </c>
      <c r="E818" s="1">
        <v>45178</v>
      </c>
      <c r="F818" t="s">
        <v>34</v>
      </c>
      <c r="G818" t="s">
        <v>28</v>
      </c>
      <c r="H818" t="s">
        <v>20</v>
      </c>
      <c r="I818" s="3">
        <v>8784</v>
      </c>
      <c r="J818" s="4">
        <v>32</v>
      </c>
      <c r="K818" s="3" cm="1">
        <f t="array" ref="K818">SUM(TB_INGRESOSYEGRESOS[[#This Row],[Costo]:[Unidades]]*$K$12)</f>
        <v>1851.36</v>
      </c>
      <c r="L818" s="3">
        <f t="shared" si="12"/>
        <v>10667.36</v>
      </c>
      <c r="M818" s="21">
        <f>TB_INGRESOSYEGRESOS[[#This Row],[Total]]*$M$12</f>
        <v>3200.2080000000001</v>
      </c>
    </row>
    <row r="819" spans="3:13" x14ac:dyDescent="0.25">
      <c r="C819" t="str">
        <f>IF(COUNTA($E$14:E819)=COUNTA($E$14:E818),"","COD - "&amp;COUNTA($E$14:E819))</f>
        <v>COD - 806</v>
      </c>
      <c r="E819" s="1">
        <v>45177</v>
      </c>
      <c r="F819" t="s">
        <v>16</v>
      </c>
      <c r="G819" t="s">
        <v>29</v>
      </c>
      <c r="H819" t="s">
        <v>19</v>
      </c>
      <c r="I819" s="3">
        <v>5929</v>
      </c>
      <c r="J819" s="4">
        <v>15</v>
      </c>
      <c r="K819" s="3" cm="1">
        <f t="array" ref="K819">SUM(TB_INGRESOSYEGRESOS[[#This Row],[Costo]:[Unidades]]*$K$12)</f>
        <v>1248.24</v>
      </c>
      <c r="L819" s="3">
        <f t="shared" si="12"/>
        <v>7192.24</v>
      </c>
      <c r="M819" s="21">
        <f>TB_INGRESOSYEGRESOS[[#This Row],[Total]]*$M$12</f>
        <v>2157.672</v>
      </c>
    </row>
    <row r="820" spans="3:13" x14ac:dyDescent="0.25">
      <c r="C820" t="str">
        <f>IF(COUNTA($E$14:E820)=COUNTA($E$14:E819),"","COD - "&amp;COUNTA($E$14:E820))</f>
        <v>COD - 807</v>
      </c>
      <c r="E820" s="1">
        <v>45177</v>
      </c>
      <c r="F820" t="s">
        <v>16</v>
      </c>
      <c r="G820" t="s">
        <v>29</v>
      </c>
      <c r="H820" t="s">
        <v>20</v>
      </c>
      <c r="I820" s="3">
        <v>4599</v>
      </c>
      <c r="J820" s="4">
        <v>22</v>
      </c>
      <c r="K820" s="3" cm="1">
        <f t="array" ref="K820">SUM(TB_INGRESOSYEGRESOS[[#This Row],[Costo]:[Unidades]]*$K$12)</f>
        <v>970.41</v>
      </c>
      <c r="L820" s="3">
        <f t="shared" si="12"/>
        <v>5591.41</v>
      </c>
      <c r="M820" s="21">
        <f>TB_INGRESOSYEGRESOS[[#This Row],[Total]]*$M$12</f>
        <v>1677.423</v>
      </c>
    </row>
    <row r="821" spans="3:13" x14ac:dyDescent="0.25">
      <c r="C821" t="str">
        <f>IF(COUNTA($E$14:E821)=COUNTA($E$14:E820),"","COD - "&amp;COUNTA($E$14:E821))</f>
        <v>COD - 808</v>
      </c>
      <c r="E821" s="1">
        <v>45177</v>
      </c>
      <c r="F821" t="s">
        <v>31</v>
      </c>
      <c r="G821" t="s">
        <v>28</v>
      </c>
      <c r="H821" t="s">
        <v>20</v>
      </c>
      <c r="I821" s="3">
        <v>656</v>
      </c>
      <c r="J821" s="4">
        <v>34</v>
      </c>
      <c r="K821" s="3" cm="1">
        <f t="array" ref="K821">SUM(TB_INGRESOSYEGRESOS[[#This Row],[Costo]:[Unidades]]*$K$12)</f>
        <v>144.89999999999998</v>
      </c>
      <c r="L821" s="3">
        <f t="shared" si="12"/>
        <v>834.9</v>
      </c>
      <c r="M821" s="21">
        <f>TB_INGRESOSYEGRESOS[[#This Row],[Total]]*$M$12</f>
        <v>250.46999999999997</v>
      </c>
    </row>
    <row r="822" spans="3:13" x14ac:dyDescent="0.25">
      <c r="C822" t="str">
        <f>IF(COUNTA($E$14:E822)=COUNTA($E$14:E821),"","COD - "&amp;COUNTA($E$14:E822))</f>
        <v>COD - 809</v>
      </c>
      <c r="E822" s="1">
        <v>45176</v>
      </c>
      <c r="F822" t="s">
        <v>14</v>
      </c>
      <c r="G822" t="s">
        <v>29</v>
      </c>
      <c r="H822" t="s">
        <v>20</v>
      </c>
      <c r="I822" s="3">
        <v>8247</v>
      </c>
      <c r="J822" s="4">
        <v>27</v>
      </c>
      <c r="K822" s="3" cm="1">
        <f t="array" ref="K822">SUM(TB_INGRESOSYEGRESOS[[#This Row],[Costo]:[Unidades]]*$K$12)</f>
        <v>1737.54</v>
      </c>
      <c r="L822" s="3">
        <f t="shared" si="12"/>
        <v>10011.540000000001</v>
      </c>
      <c r="M822" s="21">
        <f>TB_INGRESOSYEGRESOS[[#This Row],[Total]]*$M$12</f>
        <v>3003.462</v>
      </c>
    </row>
    <row r="823" spans="3:13" x14ac:dyDescent="0.25">
      <c r="C823" t="str">
        <f>IF(COUNTA($E$14:E823)=COUNTA($E$14:E822),"","COD - "&amp;COUNTA($E$14:E823))</f>
        <v>COD - 810</v>
      </c>
      <c r="E823" s="1">
        <v>45176</v>
      </c>
      <c r="F823" t="s">
        <v>13</v>
      </c>
      <c r="G823" t="s">
        <v>29</v>
      </c>
      <c r="H823" t="s">
        <v>20</v>
      </c>
      <c r="I823" s="3">
        <v>4170</v>
      </c>
      <c r="J823" s="4">
        <v>32</v>
      </c>
      <c r="K823" s="3" cm="1">
        <f t="array" ref="K823">SUM(TB_INGRESOSYEGRESOS[[#This Row],[Costo]:[Unidades]]*$K$12)</f>
        <v>882.42</v>
      </c>
      <c r="L823" s="3">
        <f t="shared" si="12"/>
        <v>5084.42</v>
      </c>
      <c r="M823" s="21">
        <f>TB_INGRESOSYEGRESOS[[#This Row],[Total]]*$M$12</f>
        <v>1525.326</v>
      </c>
    </row>
    <row r="824" spans="3:13" x14ac:dyDescent="0.25">
      <c r="C824" t="str">
        <f>IF(COUNTA($E$14:E824)=COUNTA($E$14:E823),"","COD - "&amp;COUNTA($E$14:E824))</f>
        <v>COD - 811</v>
      </c>
      <c r="E824" s="1">
        <v>45176</v>
      </c>
      <c r="F824" t="s">
        <v>15</v>
      </c>
      <c r="G824" t="s">
        <v>29</v>
      </c>
      <c r="H824" t="s">
        <v>20</v>
      </c>
      <c r="I824" s="3">
        <v>5474</v>
      </c>
      <c r="J824" s="4">
        <v>4</v>
      </c>
      <c r="K824" s="3" cm="1">
        <f t="array" ref="K824">SUM(TB_INGRESOSYEGRESOS[[#This Row],[Costo]:[Unidades]]*$K$12)</f>
        <v>1150.3799999999999</v>
      </c>
      <c r="L824" s="3">
        <f t="shared" si="12"/>
        <v>6628.38</v>
      </c>
      <c r="M824" s="21">
        <f>TB_INGRESOSYEGRESOS[[#This Row],[Total]]*$M$12</f>
        <v>1988.5139999999999</v>
      </c>
    </row>
    <row r="825" spans="3:13" x14ac:dyDescent="0.25">
      <c r="C825" t="str">
        <f>IF(COUNTA($E$14:E825)=COUNTA($E$14:E824),"","COD - "&amp;COUNTA($E$14:E825))</f>
        <v>COD - 812</v>
      </c>
      <c r="E825" s="1">
        <v>45175</v>
      </c>
      <c r="F825" t="s">
        <v>34</v>
      </c>
      <c r="G825" t="s">
        <v>28</v>
      </c>
      <c r="H825" t="s">
        <v>19</v>
      </c>
      <c r="I825" s="3">
        <v>9380</v>
      </c>
      <c r="J825" s="4">
        <v>33</v>
      </c>
      <c r="K825" s="3" cm="1">
        <f t="array" ref="K825">SUM(TB_INGRESOSYEGRESOS[[#This Row],[Costo]:[Unidades]]*$K$12)</f>
        <v>1976.73</v>
      </c>
      <c r="L825" s="3">
        <f t="shared" si="12"/>
        <v>11389.73</v>
      </c>
      <c r="M825" s="21">
        <f>TB_INGRESOSYEGRESOS[[#This Row],[Total]]*$M$12</f>
        <v>3416.9189999999999</v>
      </c>
    </row>
    <row r="826" spans="3:13" x14ac:dyDescent="0.25">
      <c r="C826" t="str">
        <f>IF(COUNTA($E$14:E826)=COUNTA($E$14:E825),"","COD - "&amp;COUNTA($E$14:E826))</f>
        <v>COD - 813</v>
      </c>
      <c r="E826" s="1">
        <v>45175</v>
      </c>
      <c r="F826" t="s">
        <v>32</v>
      </c>
      <c r="G826" t="s">
        <v>28</v>
      </c>
      <c r="H826" t="s">
        <v>20</v>
      </c>
      <c r="I826" s="3">
        <v>2896</v>
      </c>
      <c r="J826" s="4">
        <v>24</v>
      </c>
      <c r="K826" s="3" cm="1">
        <f t="array" ref="K826">SUM(TB_INGRESOSYEGRESOS[[#This Row],[Costo]:[Unidades]]*$K$12)</f>
        <v>613.19999999999993</v>
      </c>
      <c r="L826" s="3">
        <f t="shared" si="12"/>
        <v>3533.2</v>
      </c>
      <c r="M826" s="21">
        <f>TB_INGRESOSYEGRESOS[[#This Row],[Total]]*$M$12</f>
        <v>1059.9599999999998</v>
      </c>
    </row>
    <row r="827" spans="3:13" x14ac:dyDescent="0.25">
      <c r="C827" t="str">
        <f>IF(COUNTA($E$14:E827)=COUNTA($E$14:E826),"","COD - "&amp;COUNTA($E$14:E827))</f>
        <v>COD - 814</v>
      </c>
      <c r="E827" s="1">
        <v>45175</v>
      </c>
      <c r="F827" t="s">
        <v>33</v>
      </c>
      <c r="G827" t="s">
        <v>28</v>
      </c>
      <c r="H827" t="s">
        <v>20</v>
      </c>
      <c r="I827" s="3">
        <v>5276</v>
      </c>
      <c r="J827" s="4">
        <v>30</v>
      </c>
      <c r="K827" s="3" cm="1">
        <f t="array" ref="K827">SUM(TB_INGRESOSYEGRESOS[[#This Row],[Costo]:[Unidades]]*$K$12)</f>
        <v>1114.26</v>
      </c>
      <c r="L827" s="3">
        <f t="shared" si="12"/>
        <v>6420.26</v>
      </c>
      <c r="M827" s="21">
        <f>TB_INGRESOSYEGRESOS[[#This Row],[Total]]*$M$12</f>
        <v>1926.078</v>
      </c>
    </row>
    <row r="828" spans="3:13" x14ac:dyDescent="0.25">
      <c r="C828" t="str">
        <f>IF(COUNTA($E$14:E828)=COUNTA($E$14:E827),"","COD - "&amp;COUNTA($E$14:E828))</f>
        <v>COD - 815</v>
      </c>
      <c r="E828" s="1">
        <v>45175</v>
      </c>
      <c r="F828" t="s">
        <v>31</v>
      </c>
      <c r="G828" t="s">
        <v>28</v>
      </c>
      <c r="H828" t="s">
        <v>21</v>
      </c>
      <c r="I828" s="3">
        <v>1797</v>
      </c>
      <c r="J828" s="4">
        <v>8</v>
      </c>
      <c r="K828" s="3" cm="1">
        <f t="array" ref="K828">SUM(TB_INGRESOSYEGRESOS[[#This Row],[Costo]:[Unidades]]*$K$12)</f>
        <v>379.05</v>
      </c>
      <c r="L828" s="3">
        <f t="shared" si="12"/>
        <v>2184.0500000000002</v>
      </c>
      <c r="M828" s="21">
        <f>TB_INGRESOSYEGRESOS[[#This Row],[Total]]*$M$12</f>
        <v>655.21500000000003</v>
      </c>
    </row>
    <row r="829" spans="3:13" x14ac:dyDescent="0.25">
      <c r="C829" t="str">
        <f>IF(COUNTA($E$14:E829)=COUNTA($E$14:E828),"","COD - "&amp;COUNTA($E$14:E829))</f>
        <v>COD - 816</v>
      </c>
      <c r="E829" s="1">
        <v>45175</v>
      </c>
      <c r="F829" t="s">
        <v>16</v>
      </c>
      <c r="G829" t="s">
        <v>29</v>
      </c>
      <c r="H829" t="s">
        <v>20</v>
      </c>
      <c r="I829" s="3">
        <v>1467</v>
      </c>
      <c r="J829" s="4">
        <v>15</v>
      </c>
      <c r="K829" s="3" cm="1">
        <f t="array" ref="K829">SUM(TB_INGRESOSYEGRESOS[[#This Row],[Costo]:[Unidades]]*$K$12)</f>
        <v>311.21999999999997</v>
      </c>
      <c r="L829" s="3">
        <f t="shared" si="12"/>
        <v>1793.22</v>
      </c>
      <c r="M829" s="21">
        <f>TB_INGRESOSYEGRESOS[[#This Row],[Total]]*$M$12</f>
        <v>537.96600000000001</v>
      </c>
    </row>
    <row r="830" spans="3:13" x14ac:dyDescent="0.25">
      <c r="C830" t="str">
        <f>IF(COUNTA($E$14:E830)=COUNTA($E$14:E829),"","COD - "&amp;COUNTA($E$14:E830))</f>
        <v>COD - 817</v>
      </c>
      <c r="E830" s="1">
        <v>45174</v>
      </c>
      <c r="F830" t="s">
        <v>14</v>
      </c>
      <c r="G830" t="s">
        <v>29</v>
      </c>
      <c r="H830" t="s">
        <v>20</v>
      </c>
      <c r="I830" s="3">
        <v>9668</v>
      </c>
      <c r="J830" s="4">
        <v>46</v>
      </c>
      <c r="K830" s="3" cm="1">
        <f t="array" ref="K830">SUM(TB_INGRESOSYEGRESOS[[#This Row],[Costo]:[Unidades]]*$K$12)</f>
        <v>2039.94</v>
      </c>
      <c r="L830" s="3">
        <f t="shared" si="12"/>
        <v>11753.94</v>
      </c>
      <c r="M830" s="21">
        <f>TB_INGRESOSYEGRESOS[[#This Row],[Total]]*$M$12</f>
        <v>3526.1820000000002</v>
      </c>
    </row>
    <row r="831" spans="3:13" x14ac:dyDescent="0.25">
      <c r="C831" t="str">
        <f>IF(COUNTA($E$14:E831)=COUNTA($E$14:E830),"","COD - "&amp;COUNTA($E$14:E831))</f>
        <v>COD - 818</v>
      </c>
      <c r="E831" s="1">
        <v>45173</v>
      </c>
      <c r="F831" t="s">
        <v>35</v>
      </c>
      <c r="G831" t="s">
        <v>28</v>
      </c>
      <c r="H831" t="s">
        <v>21</v>
      </c>
      <c r="I831" s="3">
        <v>2040</v>
      </c>
      <c r="J831" s="4">
        <v>49</v>
      </c>
      <c r="K831" s="3" cm="1">
        <f t="array" ref="K831">SUM(TB_INGRESOSYEGRESOS[[#This Row],[Costo]:[Unidades]]*$K$12)</f>
        <v>438.69</v>
      </c>
      <c r="L831" s="3">
        <f t="shared" si="12"/>
        <v>2527.69</v>
      </c>
      <c r="M831" s="21">
        <f>TB_INGRESOSYEGRESOS[[#This Row],[Total]]*$M$12</f>
        <v>758.30700000000002</v>
      </c>
    </row>
    <row r="832" spans="3:13" x14ac:dyDescent="0.25">
      <c r="C832" t="str">
        <f>IF(COUNTA($E$14:E832)=COUNTA($E$14:E831),"","COD - "&amp;COUNTA($E$14:E832))</f>
        <v>COD - 819</v>
      </c>
      <c r="E832" s="1">
        <v>45173</v>
      </c>
      <c r="F832" t="s">
        <v>31</v>
      </c>
      <c r="G832" t="s">
        <v>28</v>
      </c>
      <c r="H832" t="s">
        <v>20</v>
      </c>
      <c r="I832" s="3">
        <v>643</v>
      </c>
      <c r="J832" s="4">
        <v>38</v>
      </c>
      <c r="K832" s="3" cm="1">
        <f t="array" ref="K832">SUM(TB_INGRESOSYEGRESOS[[#This Row],[Costo]:[Unidades]]*$K$12)</f>
        <v>143.01</v>
      </c>
      <c r="L832" s="3">
        <f t="shared" si="12"/>
        <v>824.01</v>
      </c>
      <c r="M832" s="21">
        <f>TB_INGRESOSYEGRESOS[[#This Row],[Total]]*$M$12</f>
        <v>247.20299999999997</v>
      </c>
    </row>
    <row r="833" spans="3:13" x14ac:dyDescent="0.25">
      <c r="C833" t="str">
        <f>IF(COUNTA($E$14:E833)=COUNTA($E$14:E832),"","COD - "&amp;COUNTA($E$14:E833))</f>
        <v>COD - 820</v>
      </c>
      <c r="E833" s="1">
        <v>45173</v>
      </c>
      <c r="F833" t="s">
        <v>33</v>
      </c>
      <c r="G833" t="s">
        <v>28</v>
      </c>
      <c r="H833" t="s">
        <v>20</v>
      </c>
      <c r="I833" s="3">
        <v>9875</v>
      </c>
      <c r="J833" s="4">
        <v>22</v>
      </c>
      <c r="K833" s="3" cm="1">
        <f t="array" ref="K833">SUM(TB_INGRESOSYEGRESOS[[#This Row],[Costo]:[Unidades]]*$K$12)</f>
        <v>2078.37</v>
      </c>
      <c r="L833" s="3">
        <f t="shared" si="12"/>
        <v>11975.369999999999</v>
      </c>
      <c r="M833" s="21">
        <f>TB_INGRESOSYEGRESOS[[#This Row],[Total]]*$M$12</f>
        <v>3592.6109999999994</v>
      </c>
    </row>
    <row r="834" spans="3:13" x14ac:dyDescent="0.25">
      <c r="C834" t="str">
        <f>IF(COUNTA($E$14:E834)=COUNTA($E$14:E833),"","COD - "&amp;COUNTA($E$14:E834))</f>
        <v>COD - 821</v>
      </c>
      <c r="E834" s="1">
        <v>45173</v>
      </c>
      <c r="F834" t="s">
        <v>13</v>
      </c>
      <c r="G834" t="s">
        <v>29</v>
      </c>
      <c r="H834" t="s">
        <v>19</v>
      </c>
      <c r="I834" s="3">
        <v>8099</v>
      </c>
      <c r="J834" s="4">
        <v>21</v>
      </c>
      <c r="K834" s="3" cm="1">
        <f t="array" ref="K834">SUM(TB_INGRESOSYEGRESOS[[#This Row],[Costo]:[Unidades]]*$K$12)</f>
        <v>1705.2</v>
      </c>
      <c r="L834" s="3">
        <f t="shared" si="12"/>
        <v>9825.2000000000007</v>
      </c>
      <c r="M834" s="21">
        <f>TB_INGRESOSYEGRESOS[[#This Row],[Total]]*$M$12</f>
        <v>2947.56</v>
      </c>
    </row>
    <row r="835" spans="3:13" x14ac:dyDescent="0.25">
      <c r="C835" t="str">
        <f>IF(COUNTA($E$14:E835)=COUNTA($E$14:E834),"","COD - "&amp;COUNTA($E$14:E835))</f>
        <v>COD - 822</v>
      </c>
      <c r="E835" s="1">
        <v>45172</v>
      </c>
      <c r="F835" t="s">
        <v>34</v>
      </c>
      <c r="G835" t="s">
        <v>28</v>
      </c>
      <c r="H835" t="s">
        <v>19</v>
      </c>
      <c r="I835" s="3">
        <v>3531</v>
      </c>
      <c r="J835" s="4">
        <v>43</v>
      </c>
      <c r="K835" s="3" cm="1">
        <f t="array" ref="K835">SUM(TB_INGRESOSYEGRESOS[[#This Row],[Costo]:[Unidades]]*$K$12)</f>
        <v>750.54</v>
      </c>
      <c r="L835" s="3">
        <f t="shared" si="12"/>
        <v>4324.54</v>
      </c>
      <c r="M835" s="21">
        <f>TB_INGRESOSYEGRESOS[[#This Row],[Total]]*$M$12</f>
        <v>1297.3619999999999</v>
      </c>
    </row>
    <row r="836" spans="3:13" x14ac:dyDescent="0.25">
      <c r="C836" t="str">
        <f>IF(COUNTA($E$14:E836)=COUNTA($E$14:E835),"","COD - "&amp;COUNTA($E$14:E836))</f>
        <v>COD - 823</v>
      </c>
      <c r="E836" s="1">
        <v>45172</v>
      </c>
      <c r="F836" t="s">
        <v>33</v>
      </c>
      <c r="G836" t="s">
        <v>28</v>
      </c>
      <c r="H836" t="s">
        <v>20</v>
      </c>
      <c r="I836" s="3">
        <v>995</v>
      </c>
      <c r="J836" s="4">
        <v>27</v>
      </c>
      <c r="K836" s="3" cm="1">
        <f t="array" ref="K836">SUM(TB_INGRESOSYEGRESOS[[#This Row],[Costo]:[Unidades]]*$K$12)</f>
        <v>214.61999999999998</v>
      </c>
      <c r="L836" s="3">
        <f t="shared" si="12"/>
        <v>1236.6199999999999</v>
      </c>
      <c r="M836" s="21">
        <f>TB_INGRESOSYEGRESOS[[#This Row],[Total]]*$M$12</f>
        <v>370.98599999999993</v>
      </c>
    </row>
    <row r="837" spans="3:13" x14ac:dyDescent="0.25">
      <c r="C837" t="str">
        <f>IF(COUNTA($E$14:E837)=COUNTA($E$14:E836),"","COD - "&amp;COUNTA($E$14:E837))</f>
        <v>COD - 824</v>
      </c>
      <c r="E837" s="1">
        <v>45172</v>
      </c>
      <c r="F837" t="s">
        <v>14</v>
      </c>
      <c r="G837" t="s">
        <v>29</v>
      </c>
      <c r="H837" t="s">
        <v>20</v>
      </c>
      <c r="I837" s="3">
        <v>4849</v>
      </c>
      <c r="J837" s="4">
        <v>35</v>
      </c>
      <c r="K837" s="3" cm="1">
        <f t="array" ref="K837">SUM(TB_INGRESOSYEGRESOS[[#This Row],[Costo]:[Unidades]]*$K$12)</f>
        <v>1025.6399999999999</v>
      </c>
      <c r="L837" s="3">
        <f t="shared" si="12"/>
        <v>5909.6399999999994</v>
      </c>
      <c r="M837" s="21">
        <f>TB_INGRESOSYEGRESOS[[#This Row],[Total]]*$M$12</f>
        <v>1772.8919999999998</v>
      </c>
    </row>
    <row r="838" spans="3:13" x14ac:dyDescent="0.25">
      <c r="C838" t="str">
        <f>IF(COUNTA($E$14:E838)=COUNTA($E$14:E837),"","COD - "&amp;COUNTA($E$14:E838))</f>
        <v>COD - 825</v>
      </c>
      <c r="E838" s="1">
        <v>45172</v>
      </c>
      <c r="F838" t="s">
        <v>14</v>
      </c>
      <c r="G838" t="s">
        <v>29</v>
      </c>
      <c r="H838" t="s">
        <v>20</v>
      </c>
      <c r="I838" s="3">
        <v>7595</v>
      </c>
      <c r="J838" s="4">
        <v>43</v>
      </c>
      <c r="K838" s="3" cm="1">
        <f t="array" ref="K838">SUM(TB_INGRESOSYEGRESOS[[#This Row],[Costo]:[Unidades]]*$K$12)</f>
        <v>1603.98</v>
      </c>
      <c r="L838" s="3">
        <f t="shared" si="12"/>
        <v>9241.98</v>
      </c>
      <c r="M838" s="21">
        <f>TB_INGRESOSYEGRESOS[[#This Row],[Total]]*$M$12</f>
        <v>2772.5939999999996</v>
      </c>
    </row>
    <row r="839" spans="3:13" x14ac:dyDescent="0.25">
      <c r="C839" t="str">
        <f>IF(COUNTA($E$14:E839)=COUNTA($E$14:E838),"","COD - "&amp;COUNTA($E$14:E839))</f>
        <v>COD - 826</v>
      </c>
      <c r="E839" s="1">
        <v>45172</v>
      </c>
      <c r="F839" t="s">
        <v>34</v>
      </c>
      <c r="G839" t="s">
        <v>28</v>
      </c>
      <c r="H839" t="s">
        <v>20</v>
      </c>
      <c r="I839" s="3">
        <v>5436</v>
      </c>
      <c r="J839" s="4">
        <v>33</v>
      </c>
      <c r="K839" s="3" cm="1">
        <f t="array" ref="K839">SUM(TB_INGRESOSYEGRESOS[[#This Row],[Costo]:[Unidades]]*$K$12)</f>
        <v>1148.49</v>
      </c>
      <c r="L839" s="3">
        <f t="shared" si="12"/>
        <v>6617.49</v>
      </c>
      <c r="M839" s="21">
        <f>TB_INGRESOSYEGRESOS[[#This Row],[Total]]*$M$12</f>
        <v>1985.2469999999998</v>
      </c>
    </row>
    <row r="840" spans="3:13" x14ac:dyDescent="0.25">
      <c r="C840" t="str">
        <f>IF(COUNTA($E$14:E840)=COUNTA($E$14:E839),"","COD - "&amp;COUNTA($E$14:E840))</f>
        <v>COD - 827</v>
      </c>
      <c r="E840" s="1">
        <v>45172</v>
      </c>
      <c r="F840" t="s">
        <v>35</v>
      </c>
      <c r="G840" t="s">
        <v>28</v>
      </c>
      <c r="H840" t="s">
        <v>20</v>
      </c>
      <c r="I840" s="3">
        <v>6196</v>
      </c>
      <c r="J840" s="4">
        <v>13</v>
      </c>
      <c r="K840" s="3" cm="1">
        <f t="array" ref="K840">SUM(TB_INGRESOSYEGRESOS[[#This Row],[Costo]:[Unidades]]*$K$12)</f>
        <v>1303.8899999999999</v>
      </c>
      <c r="L840" s="3">
        <f t="shared" si="12"/>
        <v>7512.8899999999994</v>
      </c>
      <c r="M840" s="21">
        <f>TB_INGRESOSYEGRESOS[[#This Row],[Total]]*$M$12</f>
        <v>2253.8669999999997</v>
      </c>
    </row>
    <row r="841" spans="3:13" x14ac:dyDescent="0.25">
      <c r="C841" t="str">
        <f>IF(COUNTA($E$14:E841)=COUNTA($E$14:E840),"","COD - "&amp;COUNTA($E$14:E841))</f>
        <v>COD - 828</v>
      </c>
      <c r="E841" s="1">
        <v>45171</v>
      </c>
      <c r="F841" t="s">
        <v>16</v>
      </c>
      <c r="G841" t="s">
        <v>29</v>
      </c>
      <c r="H841" t="s">
        <v>21</v>
      </c>
      <c r="I841" s="3">
        <v>1803</v>
      </c>
      <c r="J841" s="4">
        <v>3</v>
      </c>
      <c r="K841" s="3" cm="1">
        <f t="array" ref="K841">SUM(TB_INGRESOSYEGRESOS[[#This Row],[Costo]:[Unidades]]*$K$12)</f>
        <v>379.26</v>
      </c>
      <c r="L841" s="3">
        <f t="shared" si="12"/>
        <v>2185.2600000000002</v>
      </c>
      <c r="M841" s="21">
        <f>TB_INGRESOSYEGRESOS[[#This Row],[Total]]*$M$12</f>
        <v>655.57800000000009</v>
      </c>
    </row>
    <row r="842" spans="3:13" x14ac:dyDescent="0.25">
      <c r="C842" t="str">
        <f>IF(COUNTA($E$14:E842)=COUNTA($E$14:E841),"","COD - "&amp;COUNTA($E$14:E842))</f>
        <v>COD - 829</v>
      </c>
      <c r="E842" s="1">
        <v>45171</v>
      </c>
      <c r="F842" t="s">
        <v>35</v>
      </c>
      <c r="G842" t="s">
        <v>28</v>
      </c>
      <c r="H842" t="s">
        <v>21</v>
      </c>
      <c r="I842" s="3">
        <v>9954</v>
      </c>
      <c r="J842" s="4">
        <v>49</v>
      </c>
      <c r="K842" s="3" cm="1">
        <f t="array" ref="K842">SUM(TB_INGRESOSYEGRESOS[[#This Row],[Costo]:[Unidades]]*$K$12)</f>
        <v>2100.63</v>
      </c>
      <c r="L842" s="3">
        <f t="shared" si="12"/>
        <v>12103.630000000001</v>
      </c>
      <c r="M842" s="21">
        <f>TB_INGRESOSYEGRESOS[[#This Row],[Total]]*$M$12</f>
        <v>3631.0890000000004</v>
      </c>
    </row>
    <row r="843" spans="3:13" x14ac:dyDescent="0.25">
      <c r="C843" t="str">
        <f>IF(COUNTA($E$14:E843)=COUNTA($E$14:E842),"","COD - "&amp;COUNTA($E$14:E843))</f>
        <v>COD - 830</v>
      </c>
      <c r="E843" s="1">
        <v>45171</v>
      </c>
      <c r="F843" t="s">
        <v>31</v>
      </c>
      <c r="G843" t="s">
        <v>28</v>
      </c>
      <c r="H843" t="s">
        <v>20</v>
      </c>
      <c r="I843" s="3">
        <v>827</v>
      </c>
      <c r="J843" s="4">
        <v>8</v>
      </c>
      <c r="K843" s="3" cm="1">
        <f t="array" ref="K843">SUM(TB_INGRESOSYEGRESOS[[#This Row],[Costo]:[Unidades]]*$K$12)</f>
        <v>175.35</v>
      </c>
      <c r="L843" s="3">
        <f t="shared" si="12"/>
        <v>1010.35</v>
      </c>
      <c r="M843" s="21">
        <f>TB_INGRESOSYEGRESOS[[#This Row],[Total]]*$M$12</f>
        <v>303.10500000000002</v>
      </c>
    </row>
    <row r="844" spans="3:13" x14ac:dyDescent="0.25">
      <c r="C844" t="str">
        <f>IF(COUNTA($E$14:E844)=COUNTA($E$14:E843),"","COD - "&amp;COUNTA($E$14:E844))</f>
        <v>COD - 831</v>
      </c>
      <c r="E844" s="1">
        <v>45171</v>
      </c>
      <c r="F844" t="s">
        <v>13</v>
      </c>
      <c r="G844" t="s">
        <v>29</v>
      </c>
      <c r="H844" t="s">
        <v>20</v>
      </c>
      <c r="I844" s="3">
        <v>1895</v>
      </c>
      <c r="J844" s="4">
        <v>29</v>
      </c>
      <c r="K844" s="3" cm="1">
        <f t="array" ref="K844">SUM(TB_INGRESOSYEGRESOS[[#This Row],[Costo]:[Unidades]]*$K$12)</f>
        <v>404.03999999999996</v>
      </c>
      <c r="L844" s="3">
        <f t="shared" si="12"/>
        <v>2328.04</v>
      </c>
      <c r="M844" s="21">
        <f>TB_INGRESOSYEGRESOS[[#This Row],[Total]]*$M$12</f>
        <v>698.41199999999992</v>
      </c>
    </row>
    <row r="845" spans="3:13" x14ac:dyDescent="0.25">
      <c r="C845" t="str">
        <f>IF(COUNTA($E$14:E845)=COUNTA($E$14:E844),"","COD - "&amp;COUNTA($E$14:E845))</f>
        <v>COD - 832</v>
      </c>
      <c r="E845" s="1">
        <v>45171</v>
      </c>
      <c r="F845" t="s">
        <v>34</v>
      </c>
      <c r="G845" t="s">
        <v>28</v>
      </c>
      <c r="H845" t="s">
        <v>19</v>
      </c>
      <c r="I845" s="3">
        <v>9743</v>
      </c>
      <c r="J845" s="4">
        <v>24</v>
      </c>
      <c r="K845" s="3" cm="1">
        <f t="array" ref="K845">SUM(TB_INGRESOSYEGRESOS[[#This Row],[Costo]:[Unidades]]*$K$12)</f>
        <v>2051.0700000000002</v>
      </c>
      <c r="L845" s="3">
        <f t="shared" si="12"/>
        <v>11818.07</v>
      </c>
      <c r="M845" s="21">
        <f>TB_INGRESOSYEGRESOS[[#This Row],[Total]]*$M$12</f>
        <v>3545.4209999999998</v>
      </c>
    </row>
    <row r="846" spans="3:13" x14ac:dyDescent="0.25">
      <c r="C846" t="str">
        <f>IF(COUNTA($E$14:E846)=COUNTA($E$14:E845),"","COD - "&amp;COUNTA($E$14:E846))</f>
        <v>COD - 833</v>
      </c>
      <c r="E846" s="1">
        <v>45170</v>
      </c>
      <c r="F846" t="s">
        <v>35</v>
      </c>
      <c r="G846" t="s">
        <v>28</v>
      </c>
      <c r="H846" t="s">
        <v>20</v>
      </c>
      <c r="I846" s="3">
        <v>603</v>
      </c>
      <c r="J846" s="4">
        <v>3</v>
      </c>
      <c r="K846" s="3" cm="1">
        <f t="array" ref="K846">SUM(TB_INGRESOSYEGRESOS[[#This Row],[Costo]:[Unidades]]*$K$12)</f>
        <v>127.25999999999999</v>
      </c>
      <c r="L846" s="3">
        <f t="shared" ref="L846:L909" si="13">IF(SUM(I846:K846)=0,"",SUM(I846:K846))</f>
        <v>733.26</v>
      </c>
      <c r="M846" s="21">
        <f>TB_INGRESOSYEGRESOS[[#This Row],[Total]]*$M$12</f>
        <v>219.97799999999998</v>
      </c>
    </row>
    <row r="847" spans="3:13" x14ac:dyDescent="0.25">
      <c r="C847" t="str">
        <f>IF(COUNTA($E$14:E847)=COUNTA($E$14:E846),"","COD - "&amp;COUNTA($E$14:E847))</f>
        <v>COD - 834</v>
      </c>
      <c r="E847" s="1">
        <v>45170</v>
      </c>
      <c r="F847" t="s">
        <v>15</v>
      </c>
      <c r="G847" t="s">
        <v>29</v>
      </c>
      <c r="H847" t="s">
        <v>21</v>
      </c>
      <c r="I847" s="3">
        <v>7722</v>
      </c>
      <c r="J847" s="4">
        <v>4</v>
      </c>
      <c r="K847" s="3" cm="1">
        <f t="array" ref="K847">SUM(TB_INGRESOSYEGRESOS[[#This Row],[Costo]:[Unidades]]*$K$12)</f>
        <v>1622.4599999999998</v>
      </c>
      <c r="L847" s="3">
        <f t="shared" si="13"/>
        <v>9348.4599999999991</v>
      </c>
      <c r="M847" s="21">
        <f>TB_INGRESOSYEGRESOS[[#This Row],[Total]]*$M$12</f>
        <v>2804.5379999999996</v>
      </c>
    </row>
    <row r="848" spans="3:13" x14ac:dyDescent="0.25">
      <c r="C848" t="str">
        <f>IF(COUNTA($E$14:E848)=COUNTA($E$14:E847),"","COD - "&amp;COUNTA($E$14:E848))</f>
        <v>COD - 835</v>
      </c>
      <c r="E848" s="1">
        <v>45170</v>
      </c>
      <c r="F848" t="s">
        <v>32</v>
      </c>
      <c r="G848" t="s">
        <v>28</v>
      </c>
      <c r="H848" t="s">
        <v>19</v>
      </c>
      <c r="I848" s="3">
        <v>5128</v>
      </c>
      <c r="J848" s="4">
        <v>50</v>
      </c>
      <c r="K848" s="3" cm="1">
        <f t="array" ref="K848">SUM(TB_INGRESOSYEGRESOS[[#This Row],[Costo]:[Unidades]]*$K$12)</f>
        <v>1087.3799999999999</v>
      </c>
      <c r="L848" s="3">
        <f t="shared" si="13"/>
        <v>6265.38</v>
      </c>
      <c r="M848" s="21">
        <f>TB_INGRESOSYEGRESOS[[#This Row],[Total]]*$M$12</f>
        <v>1879.614</v>
      </c>
    </row>
    <row r="849" spans="3:13" x14ac:dyDescent="0.25">
      <c r="C849" t="str">
        <f>IF(COUNTA($E$14:E849)=COUNTA($E$14:E848),"","COD - "&amp;COUNTA($E$14:E849))</f>
        <v>COD - 836</v>
      </c>
      <c r="E849" s="1">
        <v>45170</v>
      </c>
      <c r="F849" t="s">
        <v>13</v>
      </c>
      <c r="G849" t="s">
        <v>29</v>
      </c>
      <c r="H849" t="s">
        <v>21</v>
      </c>
      <c r="I849" s="3">
        <v>9558</v>
      </c>
      <c r="J849" s="4">
        <v>2</v>
      </c>
      <c r="K849" s="3" cm="1">
        <f t="array" ref="K849">SUM(TB_INGRESOSYEGRESOS[[#This Row],[Costo]:[Unidades]]*$K$12)</f>
        <v>2007.6</v>
      </c>
      <c r="L849" s="3">
        <f t="shared" si="13"/>
        <v>11567.6</v>
      </c>
      <c r="M849" s="21">
        <f>TB_INGRESOSYEGRESOS[[#This Row],[Total]]*$M$12</f>
        <v>3470.28</v>
      </c>
    </row>
    <row r="850" spans="3:13" x14ac:dyDescent="0.25">
      <c r="C850" t="str">
        <f>IF(COUNTA($E$14:E850)=COUNTA($E$14:E849),"","COD - "&amp;COUNTA($E$14:E850))</f>
        <v>COD - 837</v>
      </c>
      <c r="E850" s="1">
        <v>45169</v>
      </c>
      <c r="F850" t="s">
        <v>34</v>
      </c>
      <c r="G850" t="s">
        <v>28</v>
      </c>
      <c r="H850" t="s">
        <v>19</v>
      </c>
      <c r="I850" s="3">
        <v>1105</v>
      </c>
      <c r="J850" s="4">
        <v>11</v>
      </c>
      <c r="K850" s="3" cm="1">
        <f t="array" ref="K850">SUM(TB_INGRESOSYEGRESOS[[#This Row],[Costo]:[Unidades]]*$K$12)</f>
        <v>234.35999999999999</v>
      </c>
      <c r="L850" s="3">
        <f t="shared" si="13"/>
        <v>1350.36</v>
      </c>
      <c r="M850" s="21">
        <f>TB_INGRESOSYEGRESOS[[#This Row],[Total]]*$M$12</f>
        <v>405.10799999999995</v>
      </c>
    </row>
    <row r="851" spans="3:13" x14ac:dyDescent="0.25">
      <c r="C851" t="str">
        <f>IF(COUNTA($E$14:E851)=COUNTA($E$14:E850),"","COD - "&amp;COUNTA($E$14:E851))</f>
        <v>COD - 838</v>
      </c>
      <c r="E851" s="1">
        <v>45169</v>
      </c>
      <c r="F851" t="s">
        <v>31</v>
      </c>
      <c r="G851" t="s">
        <v>28</v>
      </c>
      <c r="H851" t="s">
        <v>21</v>
      </c>
      <c r="I851" s="3">
        <v>8759</v>
      </c>
      <c r="J851" s="4">
        <v>19</v>
      </c>
      <c r="K851" s="3" cm="1">
        <f t="array" ref="K851">SUM(TB_INGRESOSYEGRESOS[[#This Row],[Costo]:[Unidades]]*$K$12)</f>
        <v>1843.3799999999999</v>
      </c>
      <c r="L851" s="3">
        <f t="shared" si="13"/>
        <v>10621.38</v>
      </c>
      <c r="M851" s="21">
        <f>TB_INGRESOSYEGRESOS[[#This Row],[Total]]*$M$12</f>
        <v>3186.4139999999998</v>
      </c>
    </row>
    <row r="852" spans="3:13" x14ac:dyDescent="0.25">
      <c r="C852" t="str">
        <f>IF(COUNTA($E$14:E852)=COUNTA($E$14:E851),"","COD - "&amp;COUNTA($E$14:E852))</f>
        <v>COD - 839</v>
      </c>
      <c r="E852" s="1">
        <v>45169</v>
      </c>
      <c r="F852" t="s">
        <v>15</v>
      </c>
      <c r="G852" t="s">
        <v>29</v>
      </c>
      <c r="H852" t="s">
        <v>20</v>
      </c>
      <c r="I852" s="3">
        <v>5280</v>
      </c>
      <c r="J852" s="4">
        <v>31</v>
      </c>
      <c r="K852" s="3" cm="1">
        <f t="array" ref="K852">SUM(TB_INGRESOSYEGRESOS[[#This Row],[Costo]:[Unidades]]*$K$12)</f>
        <v>1115.31</v>
      </c>
      <c r="L852" s="3">
        <f t="shared" si="13"/>
        <v>6426.3099999999995</v>
      </c>
      <c r="M852" s="21">
        <f>TB_INGRESOSYEGRESOS[[#This Row],[Total]]*$M$12</f>
        <v>1927.8929999999998</v>
      </c>
    </row>
    <row r="853" spans="3:13" x14ac:dyDescent="0.25">
      <c r="C853" t="str">
        <f>IF(COUNTA($E$14:E853)=COUNTA($E$14:E852),"","COD - "&amp;COUNTA($E$14:E853))</f>
        <v>COD - 840</v>
      </c>
      <c r="E853" s="1">
        <v>45168</v>
      </c>
      <c r="F853" t="s">
        <v>14</v>
      </c>
      <c r="G853" t="s">
        <v>29</v>
      </c>
      <c r="H853" t="s">
        <v>20</v>
      </c>
      <c r="I853" s="3">
        <v>8565</v>
      </c>
      <c r="J853" s="4">
        <v>8</v>
      </c>
      <c r="K853" s="3" cm="1">
        <f t="array" ref="K853">SUM(TB_INGRESOSYEGRESOS[[#This Row],[Costo]:[Unidades]]*$K$12)</f>
        <v>1800.33</v>
      </c>
      <c r="L853" s="3">
        <f t="shared" si="13"/>
        <v>10373.33</v>
      </c>
      <c r="M853" s="21">
        <f>TB_INGRESOSYEGRESOS[[#This Row],[Total]]*$M$12</f>
        <v>3111.9989999999998</v>
      </c>
    </row>
    <row r="854" spans="3:13" x14ac:dyDescent="0.25">
      <c r="C854" t="str">
        <f>IF(COUNTA($E$14:E854)=COUNTA($E$14:E853),"","COD - "&amp;COUNTA($E$14:E854))</f>
        <v>COD - 841</v>
      </c>
      <c r="E854" s="1">
        <v>45168</v>
      </c>
      <c r="F854" t="s">
        <v>35</v>
      </c>
      <c r="G854" t="s">
        <v>28</v>
      </c>
      <c r="H854" t="s">
        <v>20</v>
      </c>
      <c r="I854" s="3">
        <v>4683</v>
      </c>
      <c r="J854" s="4">
        <v>18</v>
      </c>
      <c r="K854" s="3" cm="1">
        <f t="array" ref="K854">SUM(TB_INGRESOSYEGRESOS[[#This Row],[Costo]:[Unidades]]*$K$12)</f>
        <v>987.20999999999992</v>
      </c>
      <c r="L854" s="3">
        <f t="shared" si="13"/>
        <v>5688.21</v>
      </c>
      <c r="M854" s="21">
        <f>TB_INGRESOSYEGRESOS[[#This Row],[Total]]*$M$12</f>
        <v>1706.463</v>
      </c>
    </row>
    <row r="855" spans="3:13" x14ac:dyDescent="0.25">
      <c r="C855" t="str">
        <f>IF(COUNTA($E$14:E855)=COUNTA($E$14:E854),"","COD - "&amp;COUNTA($E$14:E855))</f>
        <v>COD - 842</v>
      </c>
      <c r="E855" s="1">
        <v>45167</v>
      </c>
      <c r="F855" t="s">
        <v>32</v>
      </c>
      <c r="G855" t="s">
        <v>28</v>
      </c>
      <c r="H855" t="s">
        <v>21</v>
      </c>
      <c r="I855" s="3">
        <v>6838</v>
      </c>
      <c r="J855" s="4">
        <v>47</v>
      </c>
      <c r="K855" s="3" cm="1">
        <f t="array" ref="K855">SUM(TB_INGRESOSYEGRESOS[[#This Row],[Costo]:[Unidades]]*$K$12)</f>
        <v>1445.85</v>
      </c>
      <c r="L855" s="3">
        <f t="shared" si="13"/>
        <v>8330.85</v>
      </c>
      <c r="M855" s="21">
        <f>TB_INGRESOSYEGRESOS[[#This Row],[Total]]*$M$12</f>
        <v>2499.2550000000001</v>
      </c>
    </row>
    <row r="856" spans="3:13" x14ac:dyDescent="0.25">
      <c r="C856" t="str">
        <f>IF(COUNTA($E$14:E856)=COUNTA($E$14:E855),"","COD - "&amp;COUNTA($E$14:E856))</f>
        <v>COD - 843</v>
      </c>
      <c r="E856" s="1">
        <v>45167</v>
      </c>
      <c r="F856" t="s">
        <v>34</v>
      </c>
      <c r="G856" t="s">
        <v>28</v>
      </c>
      <c r="H856" t="s">
        <v>21</v>
      </c>
      <c r="I856" s="3">
        <v>6423</v>
      </c>
      <c r="J856" s="4">
        <v>7</v>
      </c>
      <c r="K856" s="3" cm="1">
        <f t="array" ref="K856">SUM(TB_INGRESOSYEGRESOS[[#This Row],[Costo]:[Unidades]]*$K$12)</f>
        <v>1350.3</v>
      </c>
      <c r="L856" s="3">
        <f t="shared" si="13"/>
        <v>7780.3</v>
      </c>
      <c r="M856" s="21">
        <f>TB_INGRESOSYEGRESOS[[#This Row],[Total]]*$M$12</f>
        <v>2334.09</v>
      </c>
    </row>
    <row r="857" spans="3:13" x14ac:dyDescent="0.25">
      <c r="C857" t="str">
        <f>IF(COUNTA($E$14:E857)=COUNTA($E$14:E856),"","COD - "&amp;COUNTA($E$14:E857))</f>
        <v>COD - 844</v>
      </c>
      <c r="E857" s="1">
        <v>45166</v>
      </c>
      <c r="F857" t="s">
        <v>13</v>
      </c>
      <c r="G857" t="s">
        <v>29</v>
      </c>
      <c r="H857" t="s">
        <v>19</v>
      </c>
      <c r="I857" s="3">
        <v>8142</v>
      </c>
      <c r="J857" s="4">
        <v>8</v>
      </c>
      <c r="K857" s="3" cm="1">
        <f t="array" ref="K857">SUM(TB_INGRESOSYEGRESOS[[#This Row],[Costo]:[Unidades]]*$K$12)</f>
        <v>1711.5</v>
      </c>
      <c r="L857" s="3">
        <f t="shared" si="13"/>
        <v>9861.5</v>
      </c>
      <c r="M857" s="21">
        <f>TB_INGRESOSYEGRESOS[[#This Row],[Total]]*$M$12</f>
        <v>2958.45</v>
      </c>
    </row>
    <row r="858" spans="3:13" x14ac:dyDescent="0.25">
      <c r="C858" t="str">
        <f>IF(COUNTA($E$14:E858)=COUNTA($E$14:E857),"","COD - "&amp;COUNTA($E$14:E858))</f>
        <v>COD - 845</v>
      </c>
      <c r="E858" s="1">
        <v>45166</v>
      </c>
      <c r="F858" t="s">
        <v>13</v>
      </c>
      <c r="G858" t="s">
        <v>29</v>
      </c>
      <c r="H858" t="s">
        <v>20</v>
      </c>
      <c r="I858" s="3">
        <v>1850</v>
      </c>
      <c r="J858" s="4">
        <v>16</v>
      </c>
      <c r="K858" s="3" cm="1">
        <f t="array" ref="K858">SUM(TB_INGRESOSYEGRESOS[[#This Row],[Costo]:[Unidades]]*$K$12)</f>
        <v>391.86</v>
      </c>
      <c r="L858" s="3">
        <f t="shared" si="13"/>
        <v>2257.86</v>
      </c>
      <c r="M858" s="21">
        <f>TB_INGRESOSYEGRESOS[[#This Row],[Total]]*$M$12</f>
        <v>677.35800000000006</v>
      </c>
    </row>
    <row r="859" spans="3:13" x14ac:dyDescent="0.25">
      <c r="C859" t="str">
        <f>IF(COUNTA($E$14:E859)=COUNTA($E$14:E858),"","COD - "&amp;COUNTA($E$14:E859))</f>
        <v>COD - 846</v>
      </c>
      <c r="E859" s="1">
        <v>45166</v>
      </c>
      <c r="F859" t="s">
        <v>13</v>
      </c>
      <c r="G859" t="s">
        <v>29</v>
      </c>
      <c r="H859" t="s">
        <v>21</v>
      </c>
      <c r="I859" s="3">
        <v>6134</v>
      </c>
      <c r="J859" s="4">
        <v>1</v>
      </c>
      <c r="K859" s="3" cm="1">
        <f t="array" ref="K859">SUM(TB_INGRESOSYEGRESOS[[#This Row],[Costo]:[Unidades]]*$K$12)</f>
        <v>1288.3499999999999</v>
      </c>
      <c r="L859" s="3">
        <f t="shared" si="13"/>
        <v>7423.35</v>
      </c>
      <c r="M859" s="21">
        <f>TB_INGRESOSYEGRESOS[[#This Row],[Total]]*$M$12</f>
        <v>2227.0050000000001</v>
      </c>
    </row>
    <row r="860" spans="3:13" x14ac:dyDescent="0.25">
      <c r="C860" t="str">
        <f>IF(COUNTA($E$14:E860)=COUNTA($E$14:E859),"","COD - "&amp;COUNTA($E$14:E860))</f>
        <v>COD - 847</v>
      </c>
      <c r="E860" s="1">
        <v>45166</v>
      </c>
      <c r="F860" t="s">
        <v>13</v>
      </c>
      <c r="G860" t="s">
        <v>29</v>
      </c>
      <c r="H860" t="s">
        <v>20</v>
      </c>
      <c r="I860" s="3">
        <v>8630</v>
      </c>
      <c r="J860" s="4">
        <v>35</v>
      </c>
      <c r="K860" s="3" cm="1">
        <f t="array" ref="K860">SUM(TB_INGRESOSYEGRESOS[[#This Row],[Costo]:[Unidades]]*$K$12)</f>
        <v>1819.6499999999999</v>
      </c>
      <c r="L860" s="3">
        <f t="shared" si="13"/>
        <v>10484.65</v>
      </c>
      <c r="M860" s="21">
        <f>TB_INGRESOSYEGRESOS[[#This Row],[Total]]*$M$12</f>
        <v>3145.395</v>
      </c>
    </row>
    <row r="861" spans="3:13" x14ac:dyDescent="0.25">
      <c r="C861" t="str">
        <f>IF(COUNTA($E$14:E861)=COUNTA($E$14:E860),"","COD - "&amp;COUNTA($E$14:E861))</f>
        <v>COD - 848</v>
      </c>
      <c r="E861" s="1">
        <v>45166</v>
      </c>
      <c r="F861" t="s">
        <v>13</v>
      </c>
      <c r="G861" t="s">
        <v>29</v>
      </c>
      <c r="H861" t="s">
        <v>20</v>
      </c>
      <c r="I861" s="3">
        <v>482</v>
      </c>
      <c r="J861" s="4">
        <v>16</v>
      </c>
      <c r="K861" s="3" cm="1">
        <f t="array" ref="K861">SUM(TB_INGRESOSYEGRESOS[[#This Row],[Costo]:[Unidades]]*$K$12)</f>
        <v>104.58</v>
      </c>
      <c r="L861" s="3">
        <f t="shared" si="13"/>
        <v>602.58000000000004</v>
      </c>
      <c r="M861" s="21">
        <f>TB_INGRESOSYEGRESOS[[#This Row],[Total]]*$M$12</f>
        <v>180.774</v>
      </c>
    </row>
    <row r="862" spans="3:13" x14ac:dyDescent="0.25">
      <c r="C862" t="str">
        <f>IF(COUNTA($E$14:E862)=COUNTA($E$14:E861),"","COD - "&amp;COUNTA($E$14:E862))</f>
        <v>COD - 849</v>
      </c>
      <c r="E862" s="1">
        <v>45166</v>
      </c>
      <c r="F862" t="s">
        <v>31</v>
      </c>
      <c r="G862" t="s">
        <v>28</v>
      </c>
      <c r="H862" t="s">
        <v>20</v>
      </c>
      <c r="I862" s="3">
        <v>1249</v>
      </c>
      <c r="J862" s="4">
        <v>47</v>
      </c>
      <c r="K862" s="3" cm="1">
        <f t="array" ref="K862">SUM(TB_INGRESOSYEGRESOS[[#This Row],[Costo]:[Unidades]]*$K$12)</f>
        <v>272.15999999999997</v>
      </c>
      <c r="L862" s="3">
        <f t="shared" si="13"/>
        <v>1568.1599999999999</v>
      </c>
      <c r="M862" s="21">
        <f>TB_INGRESOSYEGRESOS[[#This Row],[Total]]*$M$12</f>
        <v>470.44799999999992</v>
      </c>
    </row>
    <row r="863" spans="3:13" x14ac:dyDescent="0.25">
      <c r="C863" t="str">
        <f>IF(COUNTA($E$14:E863)=COUNTA($E$14:E862),"","COD - "&amp;COUNTA($E$14:E863))</f>
        <v>COD - 850</v>
      </c>
      <c r="E863" s="1">
        <v>45165</v>
      </c>
      <c r="F863" t="s">
        <v>34</v>
      </c>
      <c r="G863" t="s">
        <v>28</v>
      </c>
      <c r="H863" t="s">
        <v>20</v>
      </c>
      <c r="I863" s="3">
        <v>5596</v>
      </c>
      <c r="J863" s="4">
        <v>3</v>
      </c>
      <c r="K863" s="3" cm="1">
        <f t="array" ref="K863">SUM(TB_INGRESOSYEGRESOS[[#This Row],[Costo]:[Unidades]]*$K$12)</f>
        <v>1175.79</v>
      </c>
      <c r="L863" s="3">
        <f t="shared" si="13"/>
        <v>6774.79</v>
      </c>
      <c r="M863" s="21">
        <f>TB_INGRESOSYEGRESOS[[#This Row],[Total]]*$M$12</f>
        <v>2032.4369999999999</v>
      </c>
    </row>
    <row r="864" spans="3:13" x14ac:dyDescent="0.25">
      <c r="C864" t="str">
        <f>IF(COUNTA($E$14:E864)=COUNTA($E$14:E863),"","COD - "&amp;COUNTA($E$14:E864))</f>
        <v>COD - 851</v>
      </c>
      <c r="E864" s="1">
        <v>45165</v>
      </c>
      <c r="F864" t="s">
        <v>13</v>
      </c>
      <c r="G864" t="s">
        <v>29</v>
      </c>
      <c r="H864" t="s">
        <v>20</v>
      </c>
      <c r="I864" s="3">
        <v>2756</v>
      </c>
      <c r="J864" s="4">
        <v>10</v>
      </c>
      <c r="K864" s="3" cm="1">
        <f t="array" ref="K864">SUM(TB_INGRESOSYEGRESOS[[#This Row],[Costo]:[Unidades]]*$K$12)</f>
        <v>580.86</v>
      </c>
      <c r="L864" s="3">
        <f t="shared" si="13"/>
        <v>3346.86</v>
      </c>
      <c r="M864" s="21">
        <f>TB_INGRESOSYEGRESOS[[#This Row],[Total]]*$M$12</f>
        <v>1004.058</v>
      </c>
    </row>
    <row r="865" spans="3:13" x14ac:dyDescent="0.25">
      <c r="C865" t="str">
        <f>IF(COUNTA($E$14:E865)=COUNTA($E$14:E864),"","COD - "&amp;COUNTA($E$14:E865))</f>
        <v>COD - 852</v>
      </c>
      <c r="E865" s="1">
        <v>45165</v>
      </c>
      <c r="F865" t="s">
        <v>16</v>
      </c>
      <c r="G865" t="s">
        <v>29</v>
      </c>
      <c r="H865" t="s">
        <v>20</v>
      </c>
      <c r="I865" s="3">
        <v>6010</v>
      </c>
      <c r="J865" s="4">
        <v>30</v>
      </c>
      <c r="K865" s="3" cm="1">
        <f t="array" ref="K865">SUM(TB_INGRESOSYEGRESOS[[#This Row],[Costo]:[Unidades]]*$K$12)</f>
        <v>1268.3999999999999</v>
      </c>
      <c r="L865" s="3">
        <f t="shared" si="13"/>
        <v>7308.4</v>
      </c>
      <c r="M865" s="21">
        <f>TB_INGRESOSYEGRESOS[[#This Row],[Total]]*$M$12</f>
        <v>2192.52</v>
      </c>
    </row>
    <row r="866" spans="3:13" x14ac:dyDescent="0.25">
      <c r="C866" t="str">
        <f>IF(COUNTA($E$14:E866)=COUNTA($E$14:E865),"","COD - "&amp;COUNTA($E$14:E866))</f>
        <v>COD - 853</v>
      </c>
      <c r="E866" s="1">
        <v>45164</v>
      </c>
      <c r="F866" t="s">
        <v>31</v>
      </c>
      <c r="G866" t="s">
        <v>28</v>
      </c>
      <c r="H866" t="s">
        <v>21</v>
      </c>
      <c r="I866" s="3">
        <v>6184</v>
      </c>
      <c r="J866" s="4">
        <v>26</v>
      </c>
      <c r="K866" s="3" cm="1">
        <f t="array" ref="K866">SUM(TB_INGRESOSYEGRESOS[[#This Row],[Costo]:[Unidades]]*$K$12)</f>
        <v>1304.0999999999999</v>
      </c>
      <c r="L866" s="3">
        <f t="shared" si="13"/>
        <v>7514.1</v>
      </c>
      <c r="M866" s="21">
        <f>TB_INGRESOSYEGRESOS[[#This Row],[Total]]*$M$12</f>
        <v>2254.23</v>
      </c>
    </row>
    <row r="867" spans="3:13" x14ac:dyDescent="0.25">
      <c r="C867" t="str">
        <f>IF(COUNTA($E$14:E867)=COUNTA($E$14:E866),"","COD - "&amp;COUNTA($E$14:E867))</f>
        <v>COD - 854</v>
      </c>
      <c r="E867" s="1">
        <v>45164</v>
      </c>
      <c r="F867" t="s">
        <v>34</v>
      </c>
      <c r="G867" t="s">
        <v>28</v>
      </c>
      <c r="H867" t="s">
        <v>20</v>
      </c>
      <c r="I867" s="3">
        <v>8657</v>
      </c>
      <c r="J867" s="4">
        <v>30</v>
      </c>
      <c r="K867" s="3" cm="1">
        <f t="array" ref="K867">SUM(TB_INGRESOSYEGRESOS[[#This Row],[Costo]:[Unidades]]*$K$12)</f>
        <v>1824.27</v>
      </c>
      <c r="L867" s="3">
        <f t="shared" si="13"/>
        <v>10511.27</v>
      </c>
      <c r="M867" s="21">
        <f>TB_INGRESOSYEGRESOS[[#This Row],[Total]]*$M$12</f>
        <v>3153.3809999999999</v>
      </c>
    </row>
    <row r="868" spans="3:13" x14ac:dyDescent="0.25">
      <c r="C868" t="str">
        <f>IF(COUNTA($E$14:E868)=COUNTA($E$14:E867),"","COD - "&amp;COUNTA($E$14:E868))</f>
        <v>COD - 855</v>
      </c>
      <c r="E868" s="1">
        <v>45164</v>
      </c>
      <c r="F868" t="s">
        <v>32</v>
      </c>
      <c r="G868" t="s">
        <v>28</v>
      </c>
      <c r="H868" t="s">
        <v>20</v>
      </c>
      <c r="I868" s="3">
        <v>3366</v>
      </c>
      <c r="J868" s="4">
        <v>21</v>
      </c>
      <c r="K868" s="3" cm="1">
        <f t="array" ref="K868">SUM(TB_INGRESOSYEGRESOS[[#This Row],[Costo]:[Unidades]]*$K$12)</f>
        <v>711.27</v>
      </c>
      <c r="L868" s="3">
        <f t="shared" si="13"/>
        <v>4098.2700000000004</v>
      </c>
      <c r="M868" s="21">
        <f>TB_INGRESOSYEGRESOS[[#This Row],[Total]]*$M$12</f>
        <v>1229.481</v>
      </c>
    </row>
    <row r="869" spans="3:13" x14ac:dyDescent="0.25">
      <c r="C869" t="str">
        <f>IF(COUNTA($E$14:E869)=COUNTA($E$14:E868),"","COD - "&amp;COUNTA($E$14:E869))</f>
        <v>COD - 856</v>
      </c>
      <c r="E869" s="1">
        <v>45164</v>
      </c>
      <c r="F869" t="s">
        <v>33</v>
      </c>
      <c r="G869" t="s">
        <v>28</v>
      </c>
      <c r="H869" t="s">
        <v>20</v>
      </c>
      <c r="I869" s="3">
        <v>7806</v>
      </c>
      <c r="J869" s="4">
        <v>22</v>
      </c>
      <c r="K869" s="3" cm="1">
        <f t="array" ref="K869">SUM(TB_INGRESOSYEGRESOS[[#This Row],[Costo]:[Unidades]]*$K$12)</f>
        <v>1643.8799999999999</v>
      </c>
      <c r="L869" s="3">
        <f t="shared" si="13"/>
        <v>9471.8799999999992</v>
      </c>
      <c r="M869" s="21">
        <f>TB_INGRESOSYEGRESOS[[#This Row],[Total]]*$M$12</f>
        <v>2841.5639999999999</v>
      </c>
    </row>
    <row r="870" spans="3:13" x14ac:dyDescent="0.25">
      <c r="C870" t="str">
        <f>IF(COUNTA($E$14:E870)=COUNTA($E$14:E869),"","COD - "&amp;COUNTA($E$14:E870))</f>
        <v>COD - 857</v>
      </c>
      <c r="E870" s="1">
        <v>45164</v>
      </c>
      <c r="F870" t="s">
        <v>34</v>
      </c>
      <c r="G870" t="s">
        <v>28</v>
      </c>
      <c r="H870" t="s">
        <v>20</v>
      </c>
      <c r="I870" s="3">
        <v>3133</v>
      </c>
      <c r="J870" s="4">
        <v>6</v>
      </c>
      <c r="K870" s="3" cm="1">
        <f t="array" ref="K870">SUM(TB_INGRESOSYEGRESOS[[#This Row],[Costo]:[Unidades]]*$K$12)</f>
        <v>659.18999999999994</v>
      </c>
      <c r="L870" s="3">
        <f t="shared" si="13"/>
        <v>3798.19</v>
      </c>
      <c r="M870" s="21">
        <f>TB_INGRESOSYEGRESOS[[#This Row],[Total]]*$M$12</f>
        <v>1139.4569999999999</v>
      </c>
    </row>
    <row r="871" spans="3:13" x14ac:dyDescent="0.25">
      <c r="C871" t="str">
        <f>IF(COUNTA($E$14:E871)=COUNTA($E$14:E870),"","COD - "&amp;COUNTA($E$14:E871))</f>
        <v>COD - 858</v>
      </c>
      <c r="E871" s="1">
        <v>45163</v>
      </c>
      <c r="F871" t="s">
        <v>32</v>
      </c>
      <c r="G871" t="s">
        <v>28</v>
      </c>
      <c r="H871" t="s">
        <v>20</v>
      </c>
      <c r="I871" s="3">
        <v>4134</v>
      </c>
      <c r="J871" s="4">
        <v>49</v>
      </c>
      <c r="K871" s="3" cm="1">
        <f t="array" ref="K871">SUM(TB_INGRESOSYEGRESOS[[#This Row],[Costo]:[Unidades]]*$K$12)</f>
        <v>878.43</v>
      </c>
      <c r="L871" s="3">
        <f t="shared" si="13"/>
        <v>5061.43</v>
      </c>
      <c r="M871" s="21">
        <f>TB_INGRESOSYEGRESOS[[#This Row],[Total]]*$M$12</f>
        <v>1518.4290000000001</v>
      </c>
    </row>
    <row r="872" spans="3:13" x14ac:dyDescent="0.25">
      <c r="C872" t="str">
        <f>IF(COUNTA($E$14:E872)=COUNTA($E$14:E871),"","COD - "&amp;COUNTA($E$14:E872))</f>
        <v>COD - 859</v>
      </c>
      <c r="E872" s="1">
        <v>45163</v>
      </c>
      <c r="F872" t="s">
        <v>35</v>
      </c>
      <c r="G872" t="s">
        <v>28</v>
      </c>
      <c r="H872" t="s">
        <v>21</v>
      </c>
      <c r="I872" s="3">
        <v>9360</v>
      </c>
      <c r="J872" s="4">
        <v>20</v>
      </c>
      <c r="K872" s="3" cm="1">
        <f t="array" ref="K872">SUM(TB_INGRESOSYEGRESOS[[#This Row],[Costo]:[Unidades]]*$K$12)</f>
        <v>1969.8</v>
      </c>
      <c r="L872" s="3">
        <f t="shared" si="13"/>
        <v>11349.8</v>
      </c>
      <c r="M872" s="21">
        <f>TB_INGRESOSYEGRESOS[[#This Row],[Total]]*$M$12</f>
        <v>3404.9399999999996</v>
      </c>
    </row>
    <row r="873" spans="3:13" x14ac:dyDescent="0.25">
      <c r="C873" t="str">
        <f>IF(COUNTA($E$14:E873)=COUNTA($E$14:E872),"","COD - "&amp;COUNTA($E$14:E873))</f>
        <v>COD - 860</v>
      </c>
      <c r="E873" s="1">
        <v>45162</v>
      </c>
      <c r="F873" t="s">
        <v>33</v>
      </c>
      <c r="G873" t="s">
        <v>28</v>
      </c>
      <c r="H873" t="s">
        <v>19</v>
      </c>
      <c r="I873" s="3">
        <v>5266</v>
      </c>
      <c r="J873" s="4">
        <v>46</v>
      </c>
      <c r="K873" s="3" cm="1">
        <f t="array" ref="K873">SUM(TB_INGRESOSYEGRESOS[[#This Row],[Costo]:[Unidades]]*$K$12)</f>
        <v>1115.52</v>
      </c>
      <c r="L873" s="3">
        <f t="shared" si="13"/>
        <v>6427.52</v>
      </c>
      <c r="M873" s="21">
        <f>TB_INGRESOSYEGRESOS[[#This Row],[Total]]*$M$12</f>
        <v>1928.2560000000001</v>
      </c>
    </row>
    <row r="874" spans="3:13" x14ac:dyDescent="0.25">
      <c r="C874" t="str">
        <f>IF(COUNTA($E$14:E874)=COUNTA($E$14:E873),"","COD - "&amp;COUNTA($E$14:E874))</f>
        <v>COD - 861</v>
      </c>
      <c r="E874" s="1">
        <v>45162</v>
      </c>
      <c r="F874" t="s">
        <v>35</v>
      </c>
      <c r="G874" t="s">
        <v>28</v>
      </c>
      <c r="H874" t="s">
        <v>19</v>
      </c>
      <c r="I874" s="3">
        <v>2526</v>
      </c>
      <c r="J874" s="4">
        <v>5</v>
      </c>
      <c r="K874" s="3" cm="1">
        <f t="array" ref="K874">SUM(TB_INGRESOSYEGRESOS[[#This Row],[Costo]:[Unidades]]*$K$12)</f>
        <v>531.51</v>
      </c>
      <c r="L874" s="3">
        <f t="shared" si="13"/>
        <v>3062.51</v>
      </c>
      <c r="M874" s="21">
        <f>TB_INGRESOSYEGRESOS[[#This Row],[Total]]*$M$12</f>
        <v>918.75300000000004</v>
      </c>
    </row>
    <row r="875" spans="3:13" x14ac:dyDescent="0.25">
      <c r="C875" t="str">
        <f>IF(COUNTA($E$14:E875)=COUNTA($E$14:E874),"","COD - "&amp;COUNTA($E$14:E875))</f>
        <v>COD - 862</v>
      </c>
      <c r="E875" s="1">
        <v>45161</v>
      </c>
      <c r="F875" t="s">
        <v>15</v>
      </c>
      <c r="G875" t="s">
        <v>29</v>
      </c>
      <c r="H875" t="s">
        <v>20</v>
      </c>
      <c r="I875" s="3">
        <v>7050</v>
      </c>
      <c r="J875" s="4">
        <v>27</v>
      </c>
      <c r="K875" s="3" cm="1">
        <f t="array" ref="K875">SUM(TB_INGRESOSYEGRESOS[[#This Row],[Costo]:[Unidades]]*$K$12)</f>
        <v>1486.17</v>
      </c>
      <c r="L875" s="3">
        <f t="shared" si="13"/>
        <v>8563.17</v>
      </c>
      <c r="M875" s="21">
        <f>TB_INGRESOSYEGRESOS[[#This Row],[Total]]*$M$12</f>
        <v>2568.951</v>
      </c>
    </row>
    <row r="876" spans="3:13" x14ac:dyDescent="0.25">
      <c r="C876" t="str">
        <f>IF(COUNTA($E$14:E876)=COUNTA($E$14:E875),"","COD - "&amp;COUNTA($E$14:E876))</f>
        <v>COD - 863</v>
      </c>
      <c r="E876" s="1">
        <v>45161</v>
      </c>
      <c r="F876" t="s">
        <v>31</v>
      </c>
      <c r="G876" t="s">
        <v>28</v>
      </c>
      <c r="H876" t="s">
        <v>19</v>
      </c>
      <c r="I876" s="3">
        <v>4167</v>
      </c>
      <c r="J876" s="4">
        <v>43</v>
      </c>
      <c r="K876" s="3" cm="1">
        <f t="array" ref="K876">SUM(TB_INGRESOSYEGRESOS[[#This Row],[Costo]:[Unidades]]*$K$12)</f>
        <v>884.09999999999991</v>
      </c>
      <c r="L876" s="3">
        <f t="shared" si="13"/>
        <v>5094.1000000000004</v>
      </c>
      <c r="M876" s="21">
        <f>TB_INGRESOSYEGRESOS[[#This Row],[Total]]*$M$12</f>
        <v>1528.23</v>
      </c>
    </row>
    <row r="877" spans="3:13" x14ac:dyDescent="0.25">
      <c r="C877" t="str">
        <f>IF(COUNTA($E$14:E877)=COUNTA($E$14:E876),"","COD - "&amp;COUNTA($E$14:E877))</f>
        <v>COD - 864</v>
      </c>
      <c r="E877" s="1">
        <v>45161</v>
      </c>
      <c r="F877" t="s">
        <v>13</v>
      </c>
      <c r="G877" t="s">
        <v>29</v>
      </c>
      <c r="H877" t="s">
        <v>20</v>
      </c>
      <c r="I877" s="3">
        <v>8717</v>
      </c>
      <c r="J877" s="4">
        <v>16</v>
      </c>
      <c r="K877" s="3" cm="1">
        <f t="array" ref="K877">SUM(TB_INGRESOSYEGRESOS[[#This Row],[Costo]:[Unidades]]*$K$12)</f>
        <v>1833.9299999999998</v>
      </c>
      <c r="L877" s="3">
        <f t="shared" si="13"/>
        <v>10566.93</v>
      </c>
      <c r="M877" s="21">
        <f>TB_INGRESOSYEGRESOS[[#This Row],[Total]]*$M$12</f>
        <v>3170.0790000000002</v>
      </c>
    </row>
    <row r="878" spans="3:13" x14ac:dyDescent="0.25">
      <c r="C878" t="str">
        <f>IF(COUNTA($E$14:E878)=COUNTA($E$14:E877),"","COD - "&amp;COUNTA($E$14:E878))</f>
        <v>COD - 865</v>
      </c>
      <c r="E878" s="1">
        <v>45160</v>
      </c>
      <c r="F878" t="s">
        <v>31</v>
      </c>
      <c r="G878" t="s">
        <v>28</v>
      </c>
      <c r="H878" t="s">
        <v>20</v>
      </c>
      <c r="I878" s="3">
        <v>4471</v>
      </c>
      <c r="J878" s="4">
        <v>17</v>
      </c>
      <c r="K878" s="3" cm="1">
        <f t="array" ref="K878">SUM(TB_INGRESOSYEGRESOS[[#This Row],[Costo]:[Unidades]]*$K$12)</f>
        <v>942.48</v>
      </c>
      <c r="L878" s="3">
        <f t="shared" si="13"/>
        <v>5430.48</v>
      </c>
      <c r="M878" s="21">
        <f>TB_INGRESOSYEGRESOS[[#This Row],[Total]]*$M$12</f>
        <v>1629.1439999999998</v>
      </c>
    </row>
    <row r="879" spans="3:13" x14ac:dyDescent="0.25">
      <c r="C879" t="str">
        <f>IF(COUNTA($E$14:E879)=COUNTA($E$14:E878),"","COD - "&amp;COUNTA($E$14:E879))</f>
        <v>COD - 866</v>
      </c>
      <c r="E879" s="1">
        <v>45160</v>
      </c>
      <c r="F879" t="s">
        <v>31</v>
      </c>
      <c r="G879" t="s">
        <v>28</v>
      </c>
      <c r="H879" t="s">
        <v>20</v>
      </c>
      <c r="I879" s="3">
        <v>3569</v>
      </c>
      <c r="J879" s="4">
        <v>30</v>
      </c>
      <c r="K879" s="3" cm="1">
        <f t="array" ref="K879">SUM(TB_INGRESOSYEGRESOS[[#This Row],[Costo]:[Unidades]]*$K$12)</f>
        <v>755.79</v>
      </c>
      <c r="L879" s="3">
        <f t="shared" si="13"/>
        <v>4354.79</v>
      </c>
      <c r="M879" s="21">
        <f>TB_INGRESOSYEGRESOS[[#This Row],[Total]]*$M$12</f>
        <v>1306.4369999999999</v>
      </c>
    </row>
    <row r="880" spans="3:13" x14ac:dyDescent="0.25">
      <c r="C880" t="str">
        <f>IF(COUNTA($E$14:E880)=COUNTA($E$14:E879),"","COD - "&amp;COUNTA($E$14:E880))</f>
        <v>COD - 867</v>
      </c>
      <c r="E880" s="1">
        <v>45158</v>
      </c>
      <c r="F880" t="s">
        <v>31</v>
      </c>
      <c r="G880" t="s">
        <v>28</v>
      </c>
      <c r="H880" t="s">
        <v>19</v>
      </c>
      <c r="I880" s="3">
        <v>2732</v>
      </c>
      <c r="J880" s="4">
        <v>34</v>
      </c>
      <c r="K880" s="3" cm="1">
        <f t="array" ref="K880">SUM(TB_INGRESOSYEGRESOS[[#This Row],[Costo]:[Unidades]]*$K$12)</f>
        <v>580.86</v>
      </c>
      <c r="L880" s="3">
        <f t="shared" si="13"/>
        <v>3346.86</v>
      </c>
      <c r="M880" s="21">
        <f>TB_INGRESOSYEGRESOS[[#This Row],[Total]]*$M$12</f>
        <v>1004.058</v>
      </c>
    </row>
    <row r="881" spans="3:13" x14ac:dyDescent="0.25">
      <c r="C881" t="str">
        <f>IF(COUNTA($E$14:E881)=COUNTA($E$14:E880),"","COD - "&amp;COUNTA($E$14:E881))</f>
        <v>COD - 868</v>
      </c>
      <c r="E881" s="1">
        <v>45158</v>
      </c>
      <c r="F881" t="s">
        <v>14</v>
      </c>
      <c r="G881" t="s">
        <v>29</v>
      </c>
      <c r="H881" t="s">
        <v>20</v>
      </c>
      <c r="I881" s="3">
        <v>8222</v>
      </c>
      <c r="J881" s="4">
        <v>24</v>
      </c>
      <c r="K881" s="3" cm="1">
        <f t="array" ref="K881">SUM(TB_INGRESOSYEGRESOS[[#This Row],[Costo]:[Unidades]]*$K$12)</f>
        <v>1731.6599999999999</v>
      </c>
      <c r="L881" s="3">
        <f t="shared" si="13"/>
        <v>9977.66</v>
      </c>
      <c r="M881" s="21">
        <f>TB_INGRESOSYEGRESOS[[#This Row],[Total]]*$M$12</f>
        <v>2993.2979999999998</v>
      </c>
    </row>
    <row r="882" spans="3:13" x14ac:dyDescent="0.25">
      <c r="C882" t="str">
        <f>IF(COUNTA($E$14:E882)=COUNTA($E$14:E881),"","COD - "&amp;COUNTA($E$14:E882))</f>
        <v>COD - 869</v>
      </c>
      <c r="E882" s="1">
        <v>45158</v>
      </c>
      <c r="F882" t="s">
        <v>13</v>
      </c>
      <c r="G882" t="s">
        <v>29</v>
      </c>
      <c r="H882" t="s">
        <v>19</v>
      </c>
      <c r="I882" s="3">
        <v>3560</v>
      </c>
      <c r="J882" s="4">
        <v>8</v>
      </c>
      <c r="K882" s="3" cm="1">
        <f t="array" ref="K882">SUM(TB_INGRESOSYEGRESOS[[#This Row],[Costo]:[Unidades]]*$K$12)</f>
        <v>749.28</v>
      </c>
      <c r="L882" s="3">
        <f t="shared" si="13"/>
        <v>4317.28</v>
      </c>
      <c r="M882" s="21">
        <f>TB_INGRESOSYEGRESOS[[#This Row],[Total]]*$M$12</f>
        <v>1295.184</v>
      </c>
    </row>
    <row r="883" spans="3:13" x14ac:dyDescent="0.25">
      <c r="C883" t="str">
        <f>IF(COUNTA($E$14:E883)=COUNTA($E$14:E882),"","COD - "&amp;COUNTA($E$14:E883))</f>
        <v>COD - 870</v>
      </c>
      <c r="E883" s="1">
        <v>45158</v>
      </c>
      <c r="F883" t="s">
        <v>31</v>
      </c>
      <c r="G883" t="s">
        <v>28</v>
      </c>
      <c r="H883" t="s">
        <v>20</v>
      </c>
      <c r="I883" s="3">
        <v>1148</v>
      </c>
      <c r="J883" s="4">
        <v>44</v>
      </c>
      <c r="K883" s="3" cm="1">
        <f t="array" ref="K883">SUM(TB_INGRESOSYEGRESOS[[#This Row],[Costo]:[Unidades]]*$K$12)</f>
        <v>250.32</v>
      </c>
      <c r="L883" s="3">
        <f t="shared" si="13"/>
        <v>1442.32</v>
      </c>
      <c r="M883" s="21">
        <f>TB_INGRESOSYEGRESOS[[#This Row],[Total]]*$M$12</f>
        <v>432.69599999999997</v>
      </c>
    </row>
    <row r="884" spans="3:13" x14ac:dyDescent="0.25">
      <c r="C884" t="str">
        <f>IF(COUNTA($E$14:E884)=COUNTA($E$14:E883),"","COD - "&amp;COUNTA($E$14:E884))</f>
        <v>COD - 871</v>
      </c>
      <c r="E884" s="1">
        <v>45158</v>
      </c>
      <c r="F884" t="s">
        <v>14</v>
      </c>
      <c r="G884" t="s">
        <v>29</v>
      </c>
      <c r="H884" t="s">
        <v>20</v>
      </c>
      <c r="I884" s="3">
        <v>5809</v>
      </c>
      <c r="J884" s="4">
        <v>5</v>
      </c>
      <c r="K884" s="3" cm="1">
        <f t="array" ref="K884">SUM(TB_INGRESOSYEGRESOS[[#This Row],[Costo]:[Unidades]]*$K$12)</f>
        <v>1220.9399999999998</v>
      </c>
      <c r="L884" s="3">
        <f t="shared" si="13"/>
        <v>7034.94</v>
      </c>
      <c r="M884" s="21">
        <f>TB_INGRESOSYEGRESOS[[#This Row],[Total]]*$M$12</f>
        <v>2110.482</v>
      </c>
    </row>
    <row r="885" spans="3:13" x14ac:dyDescent="0.25">
      <c r="C885" t="str">
        <f>IF(COUNTA($E$14:E885)=COUNTA($E$14:E884),"","COD - "&amp;COUNTA($E$14:E885))</f>
        <v>COD - 872</v>
      </c>
      <c r="E885" s="1">
        <v>45157</v>
      </c>
      <c r="F885" t="s">
        <v>31</v>
      </c>
      <c r="G885" t="s">
        <v>28</v>
      </c>
      <c r="H885" t="s">
        <v>20</v>
      </c>
      <c r="I885" s="3">
        <v>5887</v>
      </c>
      <c r="J885" s="4">
        <v>10</v>
      </c>
      <c r="K885" s="3" cm="1">
        <f t="array" ref="K885">SUM(TB_INGRESOSYEGRESOS[[#This Row],[Costo]:[Unidades]]*$K$12)</f>
        <v>1238.3699999999999</v>
      </c>
      <c r="L885" s="3">
        <f t="shared" si="13"/>
        <v>7135.37</v>
      </c>
      <c r="M885" s="21">
        <f>TB_INGRESOSYEGRESOS[[#This Row],[Total]]*$M$12</f>
        <v>2140.6109999999999</v>
      </c>
    </row>
    <row r="886" spans="3:13" x14ac:dyDescent="0.25">
      <c r="C886" t="str">
        <f>IF(COUNTA($E$14:E886)=COUNTA($E$14:E885),"","COD - "&amp;COUNTA($E$14:E886))</f>
        <v>COD - 873</v>
      </c>
      <c r="E886" s="1">
        <v>45157</v>
      </c>
      <c r="F886" t="s">
        <v>13</v>
      </c>
      <c r="G886" t="s">
        <v>29</v>
      </c>
      <c r="H886" t="s">
        <v>21</v>
      </c>
      <c r="I886" s="3">
        <v>641</v>
      </c>
      <c r="J886" s="4">
        <v>8</v>
      </c>
      <c r="K886" s="3" cm="1">
        <f t="array" ref="K886">SUM(TB_INGRESOSYEGRESOS[[#This Row],[Costo]:[Unidades]]*$K$12)</f>
        <v>136.29</v>
      </c>
      <c r="L886" s="3">
        <f t="shared" si="13"/>
        <v>785.29</v>
      </c>
      <c r="M886" s="21">
        <f>TB_INGRESOSYEGRESOS[[#This Row],[Total]]*$M$12</f>
        <v>235.58699999999999</v>
      </c>
    </row>
    <row r="887" spans="3:13" x14ac:dyDescent="0.25">
      <c r="C887" t="str">
        <f>IF(COUNTA($E$14:E887)=COUNTA($E$14:E886),"","COD - "&amp;COUNTA($E$14:E887))</f>
        <v>COD - 874</v>
      </c>
      <c r="E887" s="1">
        <v>45157</v>
      </c>
      <c r="F887" t="s">
        <v>33</v>
      </c>
      <c r="G887" t="s">
        <v>28</v>
      </c>
      <c r="H887" t="s">
        <v>21</v>
      </c>
      <c r="I887" s="3">
        <v>454</v>
      </c>
      <c r="J887" s="4">
        <v>21</v>
      </c>
      <c r="K887" s="3" cm="1">
        <f t="array" ref="K887">SUM(TB_INGRESOSYEGRESOS[[#This Row],[Costo]:[Unidades]]*$K$12)</f>
        <v>99.75</v>
      </c>
      <c r="L887" s="3">
        <f t="shared" si="13"/>
        <v>574.75</v>
      </c>
      <c r="M887" s="21">
        <f>TB_INGRESOSYEGRESOS[[#This Row],[Total]]*$M$12</f>
        <v>172.42499999999998</v>
      </c>
    </row>
    <row r="888" spans="3:13" x14ac:dyDescent="0.25">
      <c r="C888" t="str">
        <f>IF(COUNTA($E$14:E888)=COUNTA($E$14:E887),"","COD - "&amp;COUNTA($E$14:E888))</f>
        <v>COD - 875</v>
      </c>
      <c r="E888" s="1">
        <v>45157</v>
      </c>
      <c r="F888" t="s">
        <v>16</v>
      </c>
      <c r="G888" t="s">
        <v>29</v>
      </c>
      <c r="H888" t="s">
        <v>20</v>
      </c>
      <c r="I888" s="3">
        <v>8321</v>
      </c>
      <c r="J888" s="4">
        <v>21</v>
      </c>
      <c r="K888" s="3" cm="1">
        <f t="array" ref="K888">SUM(TB_INGRESOSYEGRESOS[[#This Row],[Costo]:[Unidades]]*$K$12)</f>
        <v>1751.82</v>
      </c>
      <c r="L888" s="3">
        <f t="shared" si="13"/>
        <v>10093.82</v>
      </c>
      <c r="M888" s="21">
        <f>TB_INGRESOSYEGRESOS[[#This Row],[Total]]*$M$12</f>
        <v>3028.1459999999997</v>
      </c>
    </row>
    <row r="889" spans="3:13" x14ac:dyDescent="0.25">
      <c r="C889" t="str">
        <f>IF(COUNTA($E$14:E889)=COUNTA($E$14:E888),"","COD - "&amp;COUNTA($E$14:E889))</f>
        <v>COD - 876</v>
      </c>
      <c r="E889" s="1">
        <v>45157</v>
      </c>
      <c r="F889" t="s">
        <v>32</v>
      </c>
      <c r="G889" t="s">
        <v>28</v>
      </c>
      <c r="H889" t="s">
        <v>20</v>
      </c>
      <c r="I889" s="3">
        <v>1890</v>
      </c>
      <c r="J889" s="4">
        <v>7</v>
      </c>
      <c r="K889" s="3" cm="1">
        <f t="array" ref="K889">SUM(TB_INGRESOSYEGRESOS[[#This Row],[Costo]:[Unidades]]*$K$12)</f>
        <v>398.37</v>
      </c>
      <c r="L889" s="3">
        <f t="shared" si="13"/>
        <v>2295.37</v>
      </c>
      <c r="M889" s="21">
        <f>TB_INGRESOSYEGRESOS[[#This Row],[Total]]*$M$12</f>
        <v>688.61099999999999</v>
      </c>
    </row>
    <row r="890" spans="3:13" x14ac:dyDescent="0.25">
      <c r="C890" t="str">
        <f>IF(COUNTA($E$14:E890)=COUNTA($E$14:E889),"","COD - "&amp;COUNTA($E$14:E890))</f>
        <v>COD - 877</v>
      </c>
      <c r="E890" s="1">
        <v>45157</v>
      </c>
      <c r="F890" t="s">
        <v>35</v>
      </c>
      <c r="G890" t="s">
        <v>28</v>
      </c>
      <c r="H890" t="s">
        <v>20</v>
      </c>
      <c r="I890" s="3">
        <v>9309</v>
      </c>
      <c r="J890" s="4">
        <v>17</v>
      </c>
      <c r="K890" s="3" cm="1">
        <f t="array" ref="K890">SUM(TB_INGRESOSYEGRESOS[[#This Row],[Costo]:[Unidades]]*$K$12)</f>
        <v>1958.4599999999998</v>
      </c>
      <c r="L890" s="3">
        <f t="shared" si="13"/>
        <v>11284.46</v>
      </c>
      <c r="M890" s="21">
        <f>TB_INGRESOSYEGRESOS[[#This Row],[Total]]*$M$12</f>
        <v>3385.3379999999997</v>
      </c>
    </row>
    <row r="891" spans="3:13" x14ac:dyDescent="0.25">
      <c r="C891" t="str">
        <f>IF(COUNTA($E$14:E891)=COUNTA($E$14:E890),"","COD - "&amp;COUNTA($E$14:E891))</f>
        <v>COD - 878</v>
      </c>
      <c r="E891" s="1">
        <v>45156</v>
      </c>
      <c r="F891" t="s">
        <v>16</v>
      </c>
      <c r="G891" t="s">
        <v>29</v>
      </c>
      <c r="H891" t="s">
        <v>21</v>
      </c>
      <c r="I891" s="3">
        <v>4082</v>
      </c>
      <c r="J891" s="4">
        <v>37</v>
      </c>
      <c r="K891" s="3" cm="1">
        <f t="array" ref="K891">SUM(TB_INGRESOSYEGRESOS[[#This Row],[Costo]:[Unidades]]*$K$12)</f>
        <v>864.9899999999999</v>
      </c>
      <c r="L891" s="3">
        <f t="shared" si="13"/>
        <v>4983.99</v>
      </c>
      <c r="M891" s="21">
        <f>TB_INGRESOSYEGRESOS[[#This Row],[Total]]*$M$12</f>
        <v>1495.1969999999999</v>
      </c>
    </row>
    <row r="892" spans="3:13" x14ac:dyDescent="0.25">
      <c r="C892" t="str">
        <f>IF(COUNTA($E$14:E892)=COUNTA($E$14:E891),"","COD - "&amp;COUNTA($E$14:E892))</f>
        <v>COD - 879</v>
      </c>
      <c r="E892" s="1">
        <v>45156</v>
      </c>
      <c r="F892" t="s">
        <v>32</v>
      </c>
      <c r="G892" t="s">
        <v>28</v>
      </c>
      <c r="H892" t="s">
        <v>21</v>
      </c>
      <c r="I892" s="3">
        <v>8658</v>
      </c>
      <c r="J892" s="4">
        <v>42</v>
      </c>
      <c r="K892" s="3" cm="1">
        <f t="array" ref="K892">SUM(TB_INGRESOSYEGRESOS[[#This Row],[Costo]:[Unidades]]*$K$12)</f>
        <v>1826.9999999999998</v>
      </c>
      <c r="L892" s="3">
        <f t="shared" si="13"/>
        <v>10527</v>
      </c>
      <c r="M892" s="21">
        <f>TB_INGRESOSYEGRESOS[[#This Row],[Total]]*$M$12</f>
        <v>3158.1</v>
      </c>
    </row>
    <row r="893" spans="3:13" x14ac:dyDescent="0.25">
      <c r="C893" t="str">
        <f>IF(COUNTA($E$14:E893)=COUNTA($E$14:E892),"","COD - "&amp;COUNTA($E$14:E893))</f>
        <v>COD - 880</v>
      </c>
      <c r="E893" s="1">
        <v>45156</v>
      </c>
      <c r="F893" t="s">
        <v>14</v>
      </c>
      <c r="G893" t="s">
        <v>29</v>
      </c>
      <c r="H893" t="s">
        <v>20</v>
      </c>
      <c r="I893" s="3">
        <v>5286</v>
      </c>
      <c r="J893" s="4">
        <v>6</v>
      </c>
      <c r="K893" s="3" cm="1">
        <f t="array" ref="K893">SUM(TB_INGRESOSYEGRESOS[[#This Row],[Costo]:[Unidades]]*$K$12)</f>
        <v>1111.32</v>
      </c>
      <c r="L893" s="3">
        <f t="shared" si="13"/>
        <v>6403.32</v>
      </c>
      <c r="M893" s="21">
        <f>TB_INGRESOSYEGRESOS[[#This Row],[Total]]*$M$12</f>
        <v>1920.9959999999999</v>
      </c>
    </row>
    <row r="894" spans="3:13" x14ac:dyDescent="0.25">
      <c r="C894" t="str">
        <f>IF(COUNTA($E$14:E894)=COUNTA($E$14:E893),"","COD - "&amp;COUNTA($E$14:E894))</f>
        <v>COD - 881</v>
      </c>
      <c r="E894" s="1">
        <v>45156</v>
      </c>
      <c r="F894" t="s">
        <v>32</v>
      </c>
      <c r="G894" t="s">
        <v>28</v>
      </c>
      <c r="H894" t="s">
        <v>19</v>
      </c>
      <c r="I894" s="3">
        <v>8522</v>
      </c>
      <c r="J894" s="4">
        <v>20</v>
      </c>
      <c r="K894" s="3" cm="1">
        <f t="array" ref="K894">SUM(TB_INGRESOSYEGRESOS[[#This Row],[Costo]:[Unidades]]*$K$12)</f>
        <v>1793.82</v>
      </c>
      <c r="L894" s="3">
        <f t="shared" si="13"/>
        <v>10335.82</v>
      </c>
      <c r="M894" s="21">
        <f>TB_INGRESOSYEGRESOS[[#This Row],[Total]]*$M$12</f>
        <v>3100.7459999999996</v>
      </c>
    </row>
    <row r="895" spans="3:13" x14ac:dyDescent="0.25">
      <c r="C895" t="str">
        <f>IF(COUNTA($E$14:E895)=COUNTA($E$14:E894),"","COD - "&amp;COUNTA($E$14:E895))</f>
        <v>COD - 882</v>
      </c>
      <c r="E895" s="1">
        <v>45156</v>
      </c>
      <c r="F895" t="s">
        <v>35</v>
      </c>
      <c r="G895" t="s">
        <v>28</v>
      </c>
      <c r="H895" t="s">
        <v>19</v>
      </c>
      <c r="I895" s="3">
        <v>430</v>
      </c>
      <c r="J895" s="4">
        <v>36</v>
      </c>
      <c r="K895" s="3" cm="1">
        <f t="array" ref="K895">SUM(TB_INGRESOSYEGRESOS[[#This Row],[Costo]:[Unidades]]*$K$12)</f>
        <v>97.86</v>
      </c>
      <c r="L895" s="3">
        <f t="shared" si="13"/>
        <v>563.86</v>
      </c>
      <c r="M895" s="21">
        <f>TB_INGRESOSYEGRESOS[[#This Row],[Total]]*$M$12</f>
        <v>169.15799999999999</v>
      </c>
    </row>
    <row r="896" spans="3:13" x14ac:dyDescent="0.25">
      <c r="C896" t="str">
        <f>IF(COUNTA($E$14:E896)=COUNTA($E$14:E895),"","COD - "&amp;COUNTA($E$14:E896))</f>
        <v>COD - 883</v>
      </c>
      <c r="E896" s="1">
        <v>45155</v>
      </c>
      <c r="F896" t="s">
        <v>15</v>
      </c>
      <c r="G896" t="s">
        <v>29</v>
      </c>
      <c r="H896" t="s">
        <v>20</v>
      </c>
      <c r="I896" s="3">
        <v>5300</v>
      </c>
      <c r="J896" s="4">
        <v>35</v>
      </c>
      <c r="K896" s="3" cm="1">
        <f t="array" ref="K896">SUM(TB_INGRESOSYEGRESOS[[#This Row],[Costo]:[Unidades]]*$K$12)</f>
        <v>1120.3499999999999</v>
      </c>
      <c r="L896" s="3">
        <f t="shared" si="13"/>
        <v>6455.35</v>
      </c>
      <c r="M896" s="21">
        <f>TB_INGRESOSYEGRESOS[[#This Row],[Total]]*$M$12</f>
        <v>1936.605</v>
      </c>
    </row>
    <row r="897" spans="3:13" x14ac:dyDescent="0.25">
      <c r="C897" t="str">
        <f>IF(COUNTA($E$14:E897)=COUNTA($E$14:E896),"","COD - "&amp;COUNTA($E$14:E897))</f>
        <v>COD - 884</v>
      </c>
      <c r="E897" s="1">
        <v>45154</v>
      </c>
      <c r="F897" t="s">
        <v>13</v>
      </c>
      <c r="G897" t="s">
        <v>29</v>
      </c>
      <c r="H897" t="s">
        <v>21</v>
      </c>
      <c r="I897" s="3">
        <v>4868</v>
      </c>
      <c r="J897" s="4">
        <v>49</v>
      </c>
      <c r="K897" s="3" cm="1">
        <f t="array" ref="K897">SUM(TB_INGRESOSYEGRESOS[[#This Row],[Costo]:[Unidades]]*$K$12)</f>
        <v>1032.57</v>
      </c>
      <c r="L897" s="3">
        <f t="shared" si="13"/>
        <v>5949.57</v>
      </c>
      <c r="M897" s="21">
        <f>TB_INGRESOSYEGRESOS[[#This Row],[Total]]*$M$12</f>
        <v>1784.8709999999999</v>
      </c>
    </row>
    <row r="898" spans="3:13" x14ac:dyDescent="0.25">
      <c r="C898" t="str">
        <f>IF(COUNTA($E$14:E898)=COUNTA($E$14:E897),"","COD - "&amp;COUNTA($E$14:E898))</f>
        <v>COD - 885</v>
      </c>
      <c r="E898" s="1">
        <v>45154</v>
      </c>
      <c r="F898" t="s">
        <v>31</v>
      </c>
      <c r="G898" t="s">
        <v>28</v>
      </c>
      <c r="H898" t="s">
        <v>20</v>
      </c>
      <c r="I898" s="3">
        <v>5685</v>
      </c>
      <c r="J898" s="4">
        <v>32</v>
      </c>
      <c r="K898" s="3" cm="1">
        <f t="array" ref="K898">SUM(TB_INGRESOSYEGRESOS[[#This Row],[Costo]:[Unidades]]*$K$12)</f>
        <v>1200.57</v>
      </c>
      <c r="L898" s="3">
        <f t="shared" si="13"/>
        <v>6917.57</v>
      </c>
      <c r="M898" s="21">
        <f>TB_INGRESOSYEGRESOS[[#This Row],[Total]]*$M$12</f>
        <v>2075.2709999999997</v>
      </c>
    </row>
    <row r="899" spans="3:13" x14ac:dyDescent="0.25">
      <c r="C899" t="str">
        <f>IF(COUNTA($E$14:E899)=COUNTA($E$14:E898),"","COD - "&amp;COUNTA($E$14:E899))</f>
        <v>COD - 886</v>
      </c>
      <c r="E899" s="1">
        <v>45153</v>
      </c>
      <c r="F899" t="s">
        <v>14</v>
      </c>
      <c r="G899" t="s">
        <v>29</v>
      </c>
      <c r="H899" t="s">
        <v>19</v>
      </c>
      <c r="I899" s="3">
        <v>8554</v>
      </c>
      <c r="J899" s="4">
        <v>50</v>
      </c>
      <c r="K899" s="3" cm="1">
        <f t="array" ref="K899">SUM(TB_INGRESOSYEGRESOS[[#This Row],[Costo]:[Unidades]]*$K$12)</f>
        <v>1806.84</v>
      </c>
      <c r="L899" s="3">
        <f t="shared" si="13"/>
        <v>10410.84</v>
      </c>
      <c r="M899" s="21">
        <f>TB_INGRESOSYEGRESOS[[#This Row],[Total]]*$M$12</f>
        <v>3123.252</v>
      </c>
    </row>
    <row r="900" spans="3:13" x14ac:dyDescent="0.25">
      <c r="C900" t="str">
        <f>IF(COUNTA($E$14:E900)=COUNTA($E$14:E899),"","COD - "&amp;COUNTA($E$14:E900))</f>
        <v>COD - 887</v>
      </c>
      <c r="E900" s="1">
        <v>45153</v>
      </c>
      <c r="F900" t="s">
        <v>32</v>
      </c>
      <c r="G900" t="s">
        <v>28</v>
      </c>
      <c r="H900" t="s">
        <v>20</v>
      </c>
      <c r="I900" s="3">
        <v>7095</v>
      </c>
      <c r="J900" s="4">
        <v>40</v>
      </c>
      <c r="K900" s="3" cm="1">
        <f t="array" ref="K900">SUM(TB_INGRESOSYEGRESOS[[#This Row],[Costo]:[Unidades]]*$K$12)</f>
        <v>1498.3500000000001</v>
      </c>
      <c r="L900" s="3">
        <f t="shared" si="13"/>
        <v>8633.35</v>
      </c>
      <c r="M900" s="21">
        <f>TB_INGRESOSYEGRESOS[[#This Row],[Total]]*$M$12</f>
        <v>2590.0050000000001</v>
      </c>
    </row>
    <row r="901" spans="3:13" x14ac:dyDescent="0.25">
      <c r="C901" t="str">
        <f>IF(COUNTA($E$14:E901)=COUNTA($E$14:E900),"","COD - "&amp;COUNTA($E$14:E901))</f>
        <v>COD - 888</v>
      </c>
      <c r="E901" s="1">
        <v>45153</v>
      </c>
      <c r="F901" t="s">
        <v>34</v>
      </c>
      <c r="G901" t="s">
        <v>28</v>
      </c>
      <c r="H901" t="s">
        <v>20</v>
      </c>
      <c r="I901" s="3">
        <v>6342</v>
      </c>
      <c r="J901" s="4">
        <v>24</v>
      </c>
      <c r="K901" s="3" cm="1">
        <f t="array" ref="K901">SUM(TB_INGRESOSYEGRESOS[[#This Row],[Costo]:[Unidades]]*$K$12)</f>
        <v>1336.86</v>
      </c>
      <c r="L901" s="3">
        <f t="shared" si="13"/>
        <v>7702.86</v>
      </c>
      <c r="M901" s="21">
        <f>TB_INGRESOSYEGRESOS[[#This Row],[Total]]*$M$12</f>
        <v>2310.8579999999997</v>
      </c>
    </row>
    <row r="902" spans="3:13" x14ac:dyDescent="0.25">
      <c r="C902" t="str">
        <f>IF(COUNTA($E$14:E902)=COUNTA($E$14:E901),"","COD - "&amp;COUNTA($E$14:E902))</f>
        <v>COD - 889</v>
      </c>
      <c r="E902" s="1">
        <v>45153</v>
      </c>
      <c r="F902" t="s">
        <v>31</v>
      </c>
      <c r="G902" t="s">
        <v>28</v>
      </c>
      <c r="H902" t="s">
        <v>20</v>
      </c>
      <c r="I902" s="3">
        <v>5172</v>
      </c>
      <c r="J902" s="4">
        <v>12</v>
      </c>
      <c r="K902" s="3" cm="1">
        <f t="array" ref="K902">SUM(TB_INGRESOSYEGRESOS[[#This Row],[Costo]:[Unidades]]*$K$12)</f>
        <v>1088.6399999999999</v>
      </c>
      <c r="L902" s="3">
        <f t="shared" si="13"/>
        <v>6272.6399999999994</v>
      </c>
      <c r="M902" s="21">
        <f>TB_INGRESOSYEGRESOS[[#This Row],[Total]]*$M$12</f>
        <v>1881.7919999999997</v>
      </c>
    </row>
    <row r="903" spans="3:13" x14ac:dyDescent="0.25">
      <c r="C903" t="str">
        <f>IF(COUNTA($E$14:E903)=COUNTA($E$14:E902),"","COD - "&amp;COUNTA($E$14:E903))</f>
        <v>COD - 890</v>
      </c>
      <c r="E903" s="1">
        <v>45152</v>
      </c>
      <c r="F903" t="s">
        <v>15</v>
      </c>
      <c r="G903" t="s">
        <v>29</v>
      </c>
      <c r="H903" t="s">
        <v>19</v>
      </c>
      <c r="I903" s="3">
        <v>8626</v>
      </c>
      <c r="J903" s="4">
        <v>31</v>
      </c>
      <c r="K903" s="3" cm="1">
        <f t="array" ref="K903">SUM(TB_INGRESOSYEGRESOS[[#This Row],[Costo]:[Unidades]]*$K$12)</f>
        <v>1817.97</v>
      </c>
      <c r="L903" s="3">
        <f t="shared" si="13"/>
        <v>10474.969999999999</v>
      </c>
      <c r="M903" s="21">
        <f>TB_INGRESOSYEGRESOS[[#This Row],[Total]]*$M$12</f>
        <v>3142.4909999999995</v>
      </c>
    </row>
    <row r="904" spans="3:13" x14ac:dyDescent="0.25">
      <c r="C904" t="str">
        <f>IF(COUNTA($E$14:E904)=COUNTA($E$14:E903),"","COD - "&amp;COUNTA($E$14:E904))</f>
        <v>COD - 891</v>
      </c>
      <c r="E904" s="1">
        <v>45152</v>
      </c>
      <c r="F904" t="s">
        <v>13</v>
      </c>
      <c r="G904" t="s">
        <v>29</v>
      </c>
      <c r="H904" t="s">
        <v>20</v>
      </c>
      <c r="I904" s="3">
        <v>6724</v>
      </c>
      <c r="J904" s="4">
        <v>47</v>
      </c>
      <c r="K904" s="3" cm="1">
        <f t="array" ref="K904">SUM(TB_INGRESOSYEGRESOS[[#This Row],[Costo]:[Unidades]]*$K$12)</f>
        <v>1421.9099999999999</v>
      </c>
      <c r="L904" s="3">
        <f t="shared" si="13"/>
        <v>8192.91</v>
      </c>
      <c r="M904" s="21">
        <f>TB_INGRESOSYEGRESOS[[#This Row],[Total]]*$M$12</f>
        <v>2457.873</v>
      </c>
    </row>
    <row r="905" spans="3:13" x14ac:dyDescent="0.25">
      <c r="C905" t="str">
        <f>IF(COUNTA($E$14:E905)=COUNTA($E$14:E904),"","COD - "&amp;COUNTA($E$14:E905))</f>
        <v>COD - 892</v>
      </c>
      <c r="E905" s="1">
        <v>45152</v>
      </c>
      <c r="F905" t="s">
        <v>14</v>
      </c>
      <c r="G905" t="s">
        <v>29</v>
      </c>
      <c r="H905" t="s">
        <v>20</v>
      </c>
      <c r="I905" s="3">
        <v>3731</v>
      </c>
      <c r="J905" s="4">
        <v>21</v>
      </c>
      <c r="K905" s="3" cm="1">
        <f t="array" ref="K905">SUM(TB_INGRESOSYEGRESOS[[#This Row],[Costo]:[Unidades]]*$K$12)</f>
        <v>787.92</v>
      </c>
      <c r="L905" s="3">
        <f t="shared" si="13"/>
        <v>4539.92</v>
      </c>
      <c r="M905" s="21">
        <f>TB_INGRESOSYEGRESOS[[#This Row],[Total]]*$M$12</f>
        <v>1361.9759999999999</v>
      </c>
    </row>
    <row r="906" spans="3:13" x14ac:dyDescent="0.25">
      <c r="C906" t="str">
        <f>IF(COUNTA($E$14:E906)=COUNTA($E$14:E905),"","COD - "&amp;COUNTA($E$14:E906))</f>
        <v>COD - 893</v>
      </c>
      <c r="E906" s="1">
        <v>45152</v>
      </c>
      <c r="F906" t="s">
        <v>34</v>
      </c>
      <c r="G906" t="s">
        <v>28</v>
      </c>
      <c r="H906" t="s">
        <v>20</v>
      </c>
      <c r="I906" s="3">
        <v>5238</v>
      </c>
      <c r="J906" s="4">
        <v>22</v>
      </c>
      <c r="K906" s="3" cm="1">
        <f t="array" ref="K906">SUM(TB_INGRESOSYEGRESOS[[#This Row],[Costo]:[Unidades]]*$K$12)</f>
        <v>1104.5999999999999</v>
      </c>
      <c r="L906" s="3">
        <f t="shared" si="13"/>
        <v>6364.6</v>
      </c>
      <c r="M906" s="21">
        <f>TB_INGRESOSYEGRESOS[[#This Row],[Total]]*$M$12</f>
        <v>1909.38</v>
      </c>
    </row>
    <row r="907" spans="3:13" x14ac:dyDescent="0.25">
      <c r="C907" t="str">
        <f>IF(COUNTA($E$14:E907)=COUNTA($E$14:E906),"","COD - "&amp;COUNTA($E$14:E907))</f>
        <v>COD - 894</v>
      </c>
      <c r="E907" s="1">
        <v>45151</v>
      </c>
      <c r="F907" t="s">
        <v>15</v>
      </c>
      <c r="G907" t="s">
        <v>29</v>
      </c>
      <c r="H907" t="s">
        <v>20</v>
      </c>
      <c r="I907" s="3">
        <v>5855</v>
      </c>
      <c r="J907" s="4">
        <v>37</v>
      </c>
      <c r="K907" s="3" cm="1">
        <f t="array" ref="K907">SUM(TB_INGRESOSYEGRESOS[[#This Row],[Costo]:[Unidades]]*$K$12)</f>
        <v>1237.32</v>
      </c>
      <c r="L907" s="3">
        <f t="shared" si="13"/>
        <v>7129.32</v>
      </c>
      <c r="M907" s="21">
        <f>TB_INGRESOSYEGRESOS[[#This Row],[Total]]*$M$12</f>
        <v>2138.7959999999998</v>
      </c>
    </row>
    <row r="908" spans="3:13" x14ac:dyDescent="0.25">
      <c r="C908" t="str">
        <f>IF(COUNTA($E$14:E908)=COUNTA($E$14:E907),"","COD - "&amp;COUNTA($E$14:E908))</f>
        <v>COD - 895</v>
      </c>
      <c r="E908" s="1">
        <v>45150</v>
      </c>
      <c r="F908" t="s">
        <v>32</v>
      </c>
      <c r="G908" t="s">
        <v>28</v>
      </c>
      <c r="H908" t="s">
        <v>20</v>
      </c>
      <c r="I908" s="3">
        <v>7636</v>
      </c>
      <c r="J908" s="4">
        <v>24</v>
      </c>
      <c r="K908" s="3" cm="1">
        <f t="array" ref="K908">SUM(TB_INGRESOSYEGRESOS[[#This Row],[Costo]:[Unidades]]*$K$12)</f>
        <v>1608.6</v>
      </c>
      <c r="L908" s="3">
        <f t="shared" si="13"/>
        <v>9268.6</v>
      </c>
      <c r="M908" s="21">
        <f>TB_INGRESOSYEGRESOS[[#This Row],[Total]]*$M$12</f>
        <v>2780.58</v>
      </c>
    </row>
    <row r="909" spans="3:13" x14ac:dyDescent="0.25">
      <c r="C909" t="str">
        <f>IF(COUNTA($E$14:E909)=COUNTA($E$14:E908),"","COD - "&amp;COUNTA($E$14:E909))</f>
        <v>COD - 896</v>
      </c>
      <c r="E909" s="1">
        <v>45150</v>
      </c>
      <c r="F909" t="s">
        <v>32</v>
      </c>
      <c r="G909" t="s">
        <v>28</v>
      </c>
      <c r="H909" t="s">
        <v>20</v>
      </c>
      <c r="I909" s="3">
        <v>1734</v>
      </c>
      <c r="J909" s="4">
        <v>4</v>
      </c>
      <c r="K909" s="3" cm="1">
        <f t="array" ref="K909">SUM(TB_INGRESOSYEGRESOS[[#This Row],[Costo]:[Unidades]]*$K$12)</f>
        <v>364.97999999999996</v>
      </c>
      <c r="L909" s="3">
        <f t="shared" si="13"/>
        <v>2102.98</v>
      </c>
      <c r="M909" s="21">
        <f>TB_INGRESOSYEGRESOS[[#This Row],[Total]]*$M$12</f>
        <v>630.89400000000001</v>
      </c>
    </row>
    <row r="910" spans="3:13" x14ac:dyDescent="0.25">
      <c r="C910" t="str">
        <f>IF(COUNTA($E$14:E910)=COUNTA($E$14:E909),"","COD - "&amp;COUNTA($E$14:E910))</f>
        <v>COD - 897</v>
      </c>
      <c r="E910" s="1">
        <v>45150</v>
      </c>
      <c r="F910" t="s">
        <v>34</v>
      </c>
      <c r="G910" t="s">
        <v>28</v>
      </c>
      <c r="H910" t="s">
        <v>20</v>
      </c>
      <c r="I910" s="3">
        <v>3349</v>
      </c>
      <c r="J910" s="4">
        <v>4</v>
      </c>
      <c r="K910" s="3" cm="1">
        <f t="array" ref="K910">SUM(TB_INGRESOSYEGRESOS[[#This Row],[Costo]:[Unidades]]*$K$12)</f>
        <v>704.13</v>
      </c>
      <c r="L910" s="3">
        <f t="shared" ref="L910:L973" si="14">IF(SUM(I910:K910)=0,"",SUM(I910:K910))</f>
        <v>4057.13</v>
      </c>
      <c r="M910" s="21">
        <f>TB_INGRESOSYEGRESOS[[#This Row],[Total]]*$M$12</f>
        <v>1217.1389999999999</v>
      </c>
    </row>
    <row r="911" spans="3:13" x14ac:dyDescent="0.25">
      <c r="C911" t="str">
        <f>IF(COUNTA($E$14:E911)=COUNTA($E$14:E910),"","COD - "&amp;COUNTA($E$14:E911))</f>
        <v>COD - 898</v>
      </c>
      <c r="E911" s="1">
        <v>45150</v>
      </c>
      <c r="F911" t="s">
        <v>34</v>
      </c>
      <c r="G911" t="s">
        <v>28</v>
      </c>
      <c r="H911" t="s">
        <v>21</v>
      </c>
      <c r="I911" s="3">
        <v>484</v>
      </c>
      <c r="J911" s="4">
        <v>27</v>
      </c>
      <c r="K911" s="3" cm="1">
        <f t="array" ref="K911">SUM(TB_INGRESOSYEGRESOS[[#This Row],[Costo]:[Unidades]]*$K$12)</f>
        <v>107.31</v>
      </c>
      <c r="L911" s="3">
        <f t="shared" si="14"/>
        <v>618.30999999999995</v>
      </c>
      <c r="M911" s="21">
        <f>TB_INGRESOSYEGRESOS[[#This Row],[Total]]*$M$12</f>
        <v>185.49299999999997</v>
      </c>
    </row>
    <row r="912" spans="3:13" x14ac:dyDescent="0.25">
      <c r="C912" t="str">
        <f>IF(COUNTA($E$14:E912)=COUNTA($E$14:E911),"","COD - "&amp;COUNTA($E$14:E912))</f>
        <v>COD - 899</v>
      </c>
      <c r="E912" s="1">
        <v>45150</v>
      </c>
      <c r="F912" t="s">
        <v>31</v>
      </c>
      <c r="G912" t="s">
        <v>28</v>
      </c>
      <c r="H912" t="s">
        <v>19</v>
      </c>
      <c r="I912" s="3">
        <v>9800</v>
      </c>
      <c r="J912" s="4">
        <v>43</v>
      </c>
      <c r="K912" s="3" cm="1">
        <f t="array" ref="K912">SUM(TB_INGRESOSYEGRESOS[[#This Row],[Costo]:[Unidades]]*$K$12)</f>
        <v>2067.0300000000002</v>
      </c>
      <c r="L912" s="3">
        <f t="shared" si="14"/>
        <v>11910.03</v>
      </c>
      <c r="M912" s="21">
        <f>TB_INGRESOSYEGRESOS[[#This Row],[Total]]*$M$12</f>
        <v>3573.009</v>
      </c>
    </row>
    <row r="913" spans="3:13" x14ac:dyDescent="0.25">
      <c r="C913" t="str">
        <f>IF(COUNTA($E$14:E913)=COUNTA($E$14:E912),"","COD - "&amp;COUNTA($E$14:E913))</f>
        <v>COD - 900</v>
      </c>
      <c r="E913" s="1">
        <v>45150</v>
      </c>
      <c r="F913" t="s">
        <v>34</v>
      </c>
      <c r="G913" t="s">
        <v>28</v>
      </c>
      <c r="H913" t="s">
        <v>20</v>
      </c>
      <c r="I913" s="3">
        <v>3830</v>
      </c>
      <c r="J913" s="4">
        <v>3</v>
      </c>
      <c r="K913" s="3" cm="1">
        <f t="array" ref="K913">SUM(TB_INGRESOSYEGRESOS[[#This Row],[Costo]:[Unidades]]*$K$12)</f>
        <v>804.93</v>
      </c>
      <c r="L913" s="3">
        <f t="shared" si="14"/>
        <v>4637.93</v>
      </c>
      <c r="M913" s="21">
        <f>TB_INGRESOSYEGRESOS[[#This Row],[Total]]*$M$12</f>
        <v>1391.3790000000001</v>
      </c>
    </row>
    <row r="914" spans="3:13" x14ac:dyDescent="0.25">
      <c r="C914" t="str">
        <f>IF(COUNTA($E$14:E914)=COUNTA($E$14:E913),"","COD - "&amp;COUNTA($E$14:E914))</f>
        <v>COD - 901</v>
      </c>
      <c r="E914" s="1">
        <v>45150</v>
      </c>
      <c r="F914" t="s">
        <v>13</v>
      </c>
      <c r="G914" t="s">
        <v>29</v>
      </c>
      <c r="H914" t="s">
        <v>21</v>
      </c>
      <c r="I914" s="3">
        <v>3453</v>
      </c>
      <c r="J914" s="4">
        <v>27</v>
      </c>
      <c r="K914" s="3" cm="1">
        <f t="array" ref="K914">SUM(TB_INGRESOSYEGRESOS[[#This Row],[Costo]:[Unidades]]*$K$12)</f>
        <v>730.8</v>
      </c>
      <c r="L914" s="3">
        <f t="shared" si="14"/>
        <v>4210.8</v>
      </c>
      <c r="M914" s="21">
        <f>TB_INGRESOSYEGRESOS[[#This Row],[Total]]*$M$12</f>
        <v>1263.24</v>
      </c>
    </row>
    <row r="915" spans="3:13" x14ac:dyDescent="0.25">
      <c r="C915" t="str">
        <f>IF(COUNTA($E$14:E915)=COUNTA($E$14:E914),"","COD - "&amp;COUNTA($E$14:E915))</f>
        <v>COD - 902</v>
      </c>
      <c r="E915" s="1">
        <v>45150</v>
      </c>
      <c r="F915" t="s">
        <v>16</v>
      </c>
      <c r="G915" t="s">
        <v>29</v>
      </c>
      <c r="H915" t="s">
        <v>19</v>
      </c>
      <c r="I915" s="3">
        <v>2833</v>
      </c>
      <c r="J915" s="4">
        <v>50</v>
      </c>
      <c r="K915" s="3" cm="1">
        <f t="array" ref="K915">SUM(TB_INGRESOSYEGRESOS[[#This Row],[Costo]:[Unidades]]*$K$12)</f>
        <v>605.42999999999995</v>
      </c>
      <c r="L915" s="3">
        <f t="shared" si="14"/>
        <v>3488.43</v>
      </c>
      <c r="M915" s="21">
        <f>TB_INGRESOSYEGRESOS[[#This Row],[Total]]*$M$12</f>
        <v>1046.529</v>
      </c>
    </row>
    <row r="916" spans="3:13" x14ac:dyDescent="0.25">
      <c r="C916" t="str">
        <f>IF(COUNTA($E$14:E916)=COUNTA($E$14:E915),"","COD - "&amp;COUNTA($E$14:E916))</f>
        <v>COD - 903</v>
      </c>
      <c r="E916" s="1">
        <v>45150</v>
      </c>
      <c r="F916" t="s">
        <v>33</v>
      </c>
      <c r="G916" t="s">
        <v>28</v>
      </c>
      <c r="H916" t="s">
        <v>19</v>
      </c>
      <c r="I916" s="3">
        <v>9676</v>
      </c>
      <c r="J916" s="4">
        <v>11</v>
      </c>
      <c r="K916" s="3" cm="1">
        <f t="array" ref="K916">SUM(TB_INGRESOSYEGRESOS[[#This Row],[Costo]:[Unidades]]*$K$12)</f>
        <v>2034.27</v>
      </c>
      <c r="L916" s="3">
        <f t="shared" si="14"/>
        <v>11721.27</v>
      </c>
      <c r="M916" s="21">
        <f>TB_INGRESOSYEGRESOS[[#This Row],[Total]]*$M$12</f>
        <v>3516.3809999999999</v>
      </c>
    </row>
    <row r="917" spans="3:13" x14ac:dyDescent="0.25">
      <c r="C917" t="str">
        <f>IF(COUNTA($E$14:E917)=COUNTA($E$14:E916),"","COD - "&amp;COUNTA($E$14:E917))</f>
        <v>COD - 904</v>
      </c>
      <c r="E917" s="1">
        <v>45149</v>
      </c>
      <c r="F917" t="s">
        <v>33</v>
      </c>
      <c r="G917" t="s">
        <v>28</v>
      </c>
      <c r="H917" t="s">
        <v>19</v>
      </c>
      <c r="I917" s="3">
        <v>558</v>
      </c>
      <c r="J917" s="4">
        <v>29</v>
      </c>
      <c r="K917" s="3" cm="1">
        <f t="array" ref="K917">SUM(TB_INGRESOSYEGRESOS[[#This Row],[Costo]:[Unidades]]*$K$12)</f>
        <v>123.27</v>
      </c>
      <c r="L917" s="3">
        <f t="shared" si="14"/>
        <v>710.27</v>
      </c>
      <c r="M917" s="21">
        <f>TB_INGRESOSYEGRESOS[[#This Row],[Total]]*$M$12</f>
        <v>213.08099999999999</v>
      </c>
    </row>
    <row r="918" spans="3:13" x14ac:dyDescent="0.25">
      <c r="C918" t="str">
        <f>IF(COUNTA($E$14:E918)=COUNTA($E$14:E917),"","COD - "&amp;COUNTA($E$14:E918))</f>
        <v>COD - 905</v>
      </c>
      <c r="E918" s="1">
        <v>45149</v>
      </c>
      <c r="F918" t="s">
        <v>32</v>
      </c>
      <c r="G918" t="s">
        <v>28</v>
      </c>
      <c r="H918" t="s">
        <v>20</v>
      </c>
      <c r="I918" s="3">
        <v>945</v>
      </c>
      <c r="J918" s="4">
        <v>2</v>
      </c>
      <c r="K918" s="3" cm="1">
        <f t="array" ref="K918">SUM(TB_INGRESOSYEGRESOS[[#This Row],[Costo]:[Unidades]]*$K$12)</f>
        <v>198.86999999999998</v>
      </c>
      <c r="L918" s="3">
        <f t="shared" si="14"/>
        <v>1145.8699999999999</v>
      </c>
      <c r="M918" s="21">
        <f>TB_INGRESOSYEGRESOS[[#This Row],[Total]]*$M$12</f>
        <v>343.76099999999997</v>
      </c>
    </row>
    <row r="919" spans="3:13" x14ac:dyDescent="0.25">
      <c r="C919" t="str">
        <f>IF(COUNTA($E$14:E919)=COUNTA($E$14:E918),"","COD - "&amp;COUNTA($E$14:E919))</f>
        <v>COD - 906</v>
      </c>
      <c r="E919" s="1">
        <v>45149</v>
      </c>
      <c r="F919" t="s">
        <v>13</v>
      </c>
      <c r="G919" t="s">
        <v>29</v>
      </c>
      <c r="H919" t="s">
        <v>20</v>
      </c>
      <c r="I919" s="3">
        <v>2904</v>
      </c>
      <c r="J919" s="4">
        <v>30</v>
      </c>
      <c r="K919" s="3" cm="1">
        <f t="array" ref="K919">SUM(TB_INGRESOSYEGRESOS[[#This Row],[Costo]:[Unidades]]*$K$12)</f>
        <v>616.14</v>
      </c>
      <c r="L919" s="3">
        <f t="shared" si="14"/>
        <v>3550.14</v>
      </c>
      <c r="M919" s="21">
        <f>TB_INGRESOSYEGRESOS[[#This Row],[Total]]*$M$12</f>
        <v>1065.0419999999999</v>
      </c>
    </row>
    <row r="920" spans="3:13" x14ac:dyDescent="0.25">
      <c r="C920" t="str">
        <f>IF(COUNTA($E$14:E920)=COUNTA($E$14:E919),"","COD - "&amp;COUNTA($E$14:E920))</f>
        <v>COD - 907</v>
      </c>
      <c r="E920" s="1">
        <v>45148</v>
      </c>
      <c r="F920" t="s">
        <v>31</v>
      </c>
      <c r="G920" t="s">
        <v>28</v>
      </c>
      <c r="H920" t="s">
        <v>21</v>
      </c>
      <c r="I920" s="3">
        <v>5421</v>
      </c>
      <c r="J920" s="4">
        <v>37</v>
      </c>
      <c r="K920" s="3" cm="1">
        <f t="array" ref="K920">SUM(TB_INGRESOSYEGRESOS[[#This Row],[Costo]:[Unidades]]*$K$12)</f>
        <v>1146.1799999999998</v>
      </c>
      <c r="L920" s="3">
        <f t="shared" si="14"/>
        <v>6604.18</v>
      </c>
      <c r="M920" s="21">
        <f>TB_INGRESOSYEGRESOS[[#This Row],[Total]]*$M$12</f>
        <v>1981.2539999999999</v>
      </c>
    </row>
    <row r="921" spans="3:13" x14ac:dyDescent="0.25">
      <c r="C921" t="str">
        <f>IF(COUNTA($E$14:E921)=COUNTA($E$14:E920),"","COD - "&amp;COUNTA($E$14:E921))</f>
        <v>COD - 908</v>
      </c>
      <c r="E921" s="1">
        <v>45148</v>
      </c>
      <c r="F921" t="s">
        <v>14</v>
      </c>
      <c r="G921" t="s">
        <v>29</v>
      </c>
      <c r="H921" t="s">
        <v>20</v>
      </c>
      <c r="I921" s="3">
        <v>4744</v>
      </c>
      <c r="J921" s="4">
        <v>49</v>
      </c>
      <c r="K921" s="3" cm="1">
        <f t="array" ref="K921">SUM(TB_INGRESOSYEGRESOS[[#This Row],[Costo]:[Unidades]]*$K$12)</f>
        <v>1006.53</v>
      </c>
      <c r="L921" s="3">
        <f t="shared" si="14"/>
        <v>5799.53</v>
      </c>
      <c r="M921" s="21">
        <f>TB_INGRESOSYEGRESOS[[#This Row],[Total]]*$M$12</f>
        <v>1739.8589999999999</v>
      </c>
    </row>
    <row r="922" spans="3:13" x14ac:dyDescent="0.25">
      <c r="C922" t="str">
        <f>IF(COUNTA($E$14:E922)=COUNTA($E$14:E921),"","COD - "&amp;COUNTA($E$14:E922))</f>
        <v>COD - 909</v>
      </c>
      <c r="E922" s="1">
        <v>45148</v>
      </c>
      <c r="F922" t="s">
        <v>32</v>
      </c>
      <c r="G922" t="s">
        <v>28</v>
      </c>
      <c r="H922" t="s">
        <v>20</v>
      </c>
      <c r="I922" s="3">
        <v>5186</v>
      </c>
      <c r="J922" s="4">
        <v>14</v>
      </c>
      <c r="K922" s="3" cm="1">
        <f t="array" ref="K922">SUM(TB_INGRESOSYEGRESOS[[#This Row],[Costo]:[Unidades]]*$K$12)</f>
        <v>1092</v>
      </c>
      <c r="L922" s="3">
        <f t="shared" si="14"/>
        <v>6292</v>
      </c>
      <c r="M922" s="21">
        <f>TB_INGRESOSYEGRESOS[[#This Row],[Total]]*$M$12</f>
        <v>1887.6</v>
      </c>
    </row>
    <row r="923" spans="3:13" x14ac:dyDescent="0.25">
      <c r="C923" t="str">
        <f>IF(COUNTA($E$14:E923)=COUNTA($E$14:E922),"","COD - "&amp;COUNTA($E$14:E923))</f>
        <v>COD - 910</v>
      </c>
      <c r="E923" s="1">
        <v>45147</v>
      </c>
      <c r="F923" t="s">
        <v>31</v>
      </c>
      <c r="G923" t="s">
        <v>28</v>
      </c>
      <c r="H923" t="s">
        <v>19</v>
      </c>
      <c r="I923" s="3">
        <v>1084</v>
      </c>
      <c r="J923" s="4">
        <v>9</v>
      </c>
      <c r="K923" s="3" cm="1">
        <f t="array" ref="K923">SUM(TB_INGRESOSYEGRESOS[[#This Row],[Costo]:[Unidades]]*$K$12)</f>
        <v>229.52999999999997</v>
      </c>
      <c r="L923" s="3">
        <f t="shared" si="14"/>
        <v>1322.53</v>
      </c>
      <c r="M923" s="21">
        <f>TB_INGRESOSYEGRESOS[[#This Row],[Total]]*$M$12</f>
        <v>396.75899999999996</v>
      </c>
    </row>
    <row r="924" spans="3:13" x14ac:dyDescent="0.25">
      <c r="C924" t="str">
        <f>IF(COUNTA($E$14:E924)=COUNTA($E$14:E923),"","COD - "&amp;COUNTA($E$14:E924))</f>
        <v>COD - 911</v>
      </c>
      <c r="E924" s="1">
        <v>45147</v>
      </c>
      <c r="F924" t="s">
        <v>31</v>
      </c>
      <c r="G924" t="s">
        <v>28</v>
      </c>
      <c r="H924" t="s">
        <v>20</v>
      </c>
      <c r="I924" s="3">
        <v>2030</v>
      </c>
      <c r="J924" s="4">
        <v>28</v>
      </c>
      <c r="K924" s="3" cm="1">
        <f t="array" ref="K924">SUM(TB_INGRESOSYEGRESOS[[#This Row],[Costo]:[Unidades]]*$K$12)</f>
        <v>432.18</v>
      </c>
      <c r="L924" s="3">
        <f t="shared" si="14"/>
        <v>2490.1799999999998</v>
      </c>
      <c r="M924" s="21">
        <f>TB_INGRESOSYEGRESOS[[#This Row],[Total]]*$M$12</f>
        <v>747.05399999999997</v>
      </c>
    </row>
    <row r="925" spans="3:13" x14ac:dyDescent="0.25">
      <c r="C925" t="str">
        <f>IF(COUNTA($E$14:E925)=COUNTA($E$14:E924),"","COD - "&amp;COUNTA($E$14:E925))</f>
        <v>COD - 912</v>
      </c>
      <c r="E925" s="1">
        <v>45146</v>
      </c>
      <c r="F925" t="s">
        <v>32</v>
      </c>
      <c r="G925" t="s">
        <v>28</v>
      </c>
      <c r="H925" t="s">
        <v>19</v>
      </c>
      <c r="I925" s="3">
        <v>5918</v>
      </c>
      <c r="J925" s="4">
        <v>50</v>
      </c>
      <c r="K925" s="3" cm="1">
        <f t="array" ref="K925">SUM(TB_INGRESOSYEGRESOS[[#This Row],[Costo]:[Unidades]]*$K$12)</f>
        <v>1253.28</v>
      </c>
      <c r="L925" s="3">
        <f t="shared" si="14"/>
        <v>7221.28</v>
      </c>
      <c r="M925" s="21">
        <f>TB_INGRESOSYEGRESOS[[#This Row],[Total]]*$M$12</f>
        <v>2166.384</v>
      </c>
    </row>
    <row r="926" spans="3:13" x14ac:dyDescent="0.25">
      <c r="C926" t="str">
        <f>IF(COUNTA($E$14:E926)=COUNTA($E$14:E925),"","COD - "&amp;COUNTA($E$14:E926))</f>
        <v>COD - 913</v>
      </c>
      <c r="E926" s="1">
        <v>45146</v>
      </c>
      <c r="F926" t="s">
        <v>34</v>
      </c>
      <c r="G926" t="s">
        <v>28</v>
      </c>
      <c r="H926" t="s">
        <v>21</v>
      </c>
      <c r="I926" s="3">
        <v>4219</v>
      </c>
      <c r="J926" s="4">
        <v>34</v>
      </c>
      <c r="K926" s="3" cm="1">
        <f t="array" ref="K926">SUM(TB_INGRESOSYEGRESOS[[#This Row],[Costo]:[Unidades]]*$K$12)</f>
        <v>893.13</v>
      </c>
      <c r="L926" s="3">
        <f t="shared" si="14"/>
        <v>5146.13</v>
      </c>
      <c r="M926" s="21">
        <f>TB_INGRESOSYEGRESOS[[#This Row],[Total]]*$M$12</f>
        <v>1543.8389999999999</v>
      </c>
    </row>
    <row r="927" spans="3:13" x14ac:dyDescent="0.25">
      <c r="C927" t="str">
        <f>IF(COUNTA($E$14:E927)=COUNTA($E$14:E926),"","COD - "&amp;COUNTA($E$14:E927))</f>
        <v>COD - 914</v>
      </c>
      <c r="E927" s="1">
        <v>45145</v>
      </c>
      <c r="F927" t="s">
        <v>31</v>
      </c>
      <c r="G927" t="s">
        <v>28</v>
      </c>
      <c r="H927" t="s">
        <v>20</v>
      </c>
      <c r="I927" s="3">
        <v>8917</v>
      </c>
      <c r="J927" s="4">
        <v>5</v>
      </c>
      <c r="K927" s="3" cm="1">
        <f t="array" ref="K927">SUM(TB_INGRESOSYEGRESOS[[#This Row],[Costo]:[Unidades]]*$K$12)</f>
        <v>1873.62</v>
      </c>
      <c r="L927" s="3">
        <f t="shared" si="14"/>
        <v>10795.619999999999</v>
      </c>
      <c r="M927" s="21">
        <f>TB_INGRESOSYEGRESOS[[#This Row],[Total]]*$M$12</f>
        <v>3238.6859999999997</v>
      </c>
    </row>
    <row r="928" spans="3:13" x14ac:dyDescent="0.25">
      <c r="C928" t="str">
        <f>IF(COUNTA($E$14:E928)=COUNTA($E$14:E927),"","COD - "&amp;COUNTA($E$14:E928))</f>
        <v>COD - 915</v>
      </c>
      <c r="E928" s="1">
        <v>45145</v>
      </c>
      <c r="F928" t="s">
        <v>34</v>
      </c>
      <c r="G928" t="s">
        <v>28</v>
      </c>
      <c r="H928" t="s">
        <v>20</v>
      </c>
      <c r="I928" s="3">
        <v>4978</v>
      </c>
      <c r="J928" s="4">
        <v>47</v>
      </c>
      <c r="K928" s="3" cm="1">
        <f t="array" ref="K928">SUM(TB_INGRESOSYEGRESOS[[#This Row],[Costo]:[Unidades]]*$K$12)</f>
        <v>1055.2499999999998</v>
      </c>
      <c r="L928" s="3">
        <f t="shared" si="14"/>
        <v>6080.25</v>
      </c>
      <c r="M928" s="21">
        <f>TB_INGRESOSYEGRESOS[[#This Row],[Total]]*$M$12</f>
        <v>1824.075</v>
      </c>
    </row>
    <row r="929" spans="3:13" x14ac:dyDescent="0.25">
      <c r="C929" t="str">
        <f>IF(COUNTA($E$14:E929)=COUNTA($E$14:E928),"","COD - "&amp;COUNTA($E$14:E929))</f>
        <v>COD - 916</v>
      </c>
      <c r="E929" s="1">
        <v>45144</v>
      </c>
      <c r="F929" t="s">
        <v>35</v>
      </c>
      <c r="G929" t="s">
        <v>28</v>
      </c>
      <c r="H929" t="s">
        <v>21</v>
      </c>
      <c r="I929" s="3">
        <v>8064</v>
      </c>
      <c r="J929" s="4">
        <v>33</v>
      </c>
      <c r="K929" s="3" cm="1">
        <f t="array" ref="K929">SUM(TB_INGRESOSYEGRESOS[[#This Row],[Costo]:[Unidades]]*$K$12)</f>
        <v>1700.37</v>
      </c>
      <c r="L929" s="3">
        <f t="shared" si="14"/>
        <v>9797.369999999999</v>
      </c>
      <c r="M929" s="21">
        <f>TB_INGRESOSYEGRESOS[[#This Row],[Total]]*$M$12</f>
        <v>2939.2109999999998</v>
      </c>
    </row>
    <row r="930" spans="3:13" x14ac:dyDescent="0.25">
      <c r="C930" t="str">
        <f>IF(COUNTA($E$14:E930)=COUNTA($E$14:E929),"","COD - "&amp;COUNTA($E$14:E930))</f>
        <v>COD - 917</v>
      </c>
      <c r="E930" s="1">
        <v>45142</v>
      </c>
      <c r="F930" t="s">
        <v>14</v>
      </c>
      <c r="G930" t="s">
        <v>29</v>
      </c>
      <c r="H930" t="s">
        <v>19</v>
      </c>
      <c r="I930" s="3">
        <v>4588</v>
      </c>
      <c r="J930" s="4">
        <v>46</v>
      </c>
      <c r="K930" s="3" cm="1">
        <f t="array" ref="K930">SUM(TB_INGRESOSYEGRESOS[[#This Row],[Costo]:[Unidades]]*$K$12)</f>
        <v>973.14</v>
      </c>
      <c r="L930" s="3">
        <f t="shared" si="14"/>
        <v>5607.14</v>
      </c>
      <c r="M930" s="21">
        <f>TB_INGRESOSYEGRESOS[[#This Row],[Total]]*$M$12</f>
        <v>1682.1420000000001</v>
      </c>
    </row>
    <row r="931" spans="3:13" x14ac:dyDescent="0.25">
      <c r="C931" t="str">
        <f>IF(COUNTA($E$14:E931)=COUNTA($E$14:E930),"","COD - "&amp;COUNTA($E$14:E931))</f>
        <v>COD - 918</v>
      </c>
      <c r="E931" s="1">
        <v>45142</v>
      </c>
      <c r="F931" t="s">
        <v>15</v>
      </c>
      <c r="G931" t="s">
        <v>29</v>
      </c>
      <c r="H931" t="s">
        <v>19</v>
      </c>
      <c r="I931" s="3">
        <v>1473</v>
      </c>
      <c r="J931" s="4">
        <v>15</v>
      </c>
      <c r="K931" s="3" cm="1">
        <f t="array" ref="K931">SUM(TB_INGRESOSYEGRESOS[[#This Row],[Costo]:[Unidades]]*$K$12)</f>
        <v>312.47999999999996</v>
      </c>
      <c r="L931" s="3">
        <f t="shared" si="14"/>
        <v>1800.48</v>
      </c>
      <c r="M931" s="21">
        <f>TB_INGRESOSYEGRESOS[[#This Row],[Total]]*$M$12</f>
        <v>540.14400000000001</v>
      </c>
    </row>
    <row r="932" spans="3:13" x14ac:dyDescent="0.25">
      <c r="C932" t="str">
        <f>IF(COUNTA($E$14:E932)=COUNTA($E$14:E931),"","COD - "&amp;COUNTA($E$14:E932))</f>
        <v>COD - 919</v>
      </c>
      <c r="E932" s="1">
        <v>45142</v>
      </c>
      <c r="F932" t="s">
        <v>31</v>
      </c>
      <c r="G932" t="s">
        <v>28</v>
      </c>
      <c r="H932" t="s">
        <v>19</v>
      </c>
      <c r="I932" s="3">
        <v>7272</v>
      </c>
      <c r="J932" s="4">
        <v>23</v>
      </c>
      <c r="K932" s="3" cm="1">
        <f t="array" ref="K932">SUM(TB_INGRESOSYEGRESOS[[#This Row],[Costo]:[Unidades]]*$K$12)</f>
        <v>1531.9499999999998</v>
      </c>
      <c r="L932" s="3">
        <f t="shared" si="14"/>
        <v>8826.9500000000007</v>
      </c>
      <c r="M932" s="21">
        <f>TB_INGRESOSYEGRESOS[[#This Row],[Total]]*$M$12</f>
        <v>2648.085</v>
      </c>
    </row>
    <row r="933" spans="3:13" x14ac:dyDescent="0.25">
      <c r="C933" t="str">
        <f>IF(COUNTA($E$14:E933)=COUNTA($E$14:E932),"","COD - "&amp;COUNTA($E$14:E933))</f>
        <v>COD - 920</v>
      </c>
      <c r="E933" s="1">
        <v>45142</v>
      </c>
      <c r="F933" t="s">
        <v>31</v>
      </c>
      <c r="G933" t="s">
        <v>28</v>
      </c>
      <c r="H933" t="s">
        <v>21</v>
      </c>
      <c r="I933" s="3">
        <v>2320</v>
      </c>
      <c r="J933" s="4">
        <v>6</v>
      </c>
      <c r="K933" s="3" cm="1">
        <f t="array" ref="K933">SUM(TB_INGRESOSYEGRESOS[[#This Row],[Costo]:[Unidades]]*$K$12)</f>
        <v>488.46</v>
      </c>
      <c r="L933" s="3">
        <f t="shared" si="14"/>
        <v>2814.46</v>
      </c>
      <c r="M933" s="21">
        <f>TB_INGRESOSYEGRESOS[[#This Row],[Total]]*$M$12</f>
        <v>844.33799999999997</v>
      </c>
    </row>
    <row r="934" spans="3:13" x14ac:dyDescent="0.25">
      <c r="C934" t="str">
        <f>IF(COUNTA($E$14:E934)=COUNTA($E$14:E933),"","COD - "&amp;COUNTA($E$14:E934))</f>
        <v>COD - 921</v>
      </c>
      <c r="E934" s="1">
        <v>45141</v>
      </c>
      <c r="F934" t="s">
        <v>14</v>
      </c>
      <c r="G934" t="s">
        <v>29</v>
      </c>
      <c r="H934" t="s">
        <v>19</v>
      </c>
      <c r="I934" s="3">
        <v>1748</v>
      </c>
      <c r="J934" s="4">
        <v>32</v>
      </c>
      <c r="K934" s="3" cm="1">
        <f t="array" ref="K934">SUM(TB_INGRESOSYEGRESOS[[#This Row],[Costo]:[Unidades]]*$K$12)</f>
        <v>373.8</v>
      </c>
      <c r="L934" s="3">
        <f t="shared" si="14"/>
        <v>2153.8000000000002</v>
      </c>
      <c r="M934" s="21">
        <f>TB_INGRESOSYEGRESOS[[#This Row],[Total]]*$M$12</f>
        <v>646.14</v>
      </c>
    </row>
    <row r="935" spans="3:13" x14ac:dyDescent="0.25">
      <c r="C935" t="str">
        <f>IF(COUNTA($E$14:E935)=COUNTA($E$14:E934),"","COD - "&amp;COUNTA($E$14:E935))</f>
        <v>COD - 922</v>
      </c>
      <c r="E935" s="1">
        <v>45141</v>
      </c>
      <c r="F935" t="s">
        <v>35</v>
      </c>
      <c r="G935" t="s">
        <v>28</v>
      </c>
      <c r="H935" t="s">
        <v>20</v>
      </c>
      <c r="I935" s="3">
        <v>6002</v>
      </c>
      <c r="J935" s="4">
        <v>40</v>
      </c>
      <c r="K935" s="3" cm="1">
        <f t="array" ref="K935">SUM(TB_INGRESOSYEGRESOS[[#This Row],[Costo]:[Unidades]]*$K$12)</f>
        <v>1268.82</v>
      </c>
      <c r="L935" s="3">
        <f t="shared" si="14"/>
        <v>7310.82</v>
      </c>
      <c r="M935" s="21">
        <f>TB_INGRESOSYEGRESOS[[#This Row],[Total]]*$M$12</f>
        <v>2193.2459999999996</v>
      </c>
    </row>
    <row r="936" spans="3:13" x14ac:dyDescent="0.25">
      <c r="C936" t="str">
        <f>IF(COUNTA($E$14:E936)=COUNTA($E$14:E935),"","COD - "&amp;COUNTA($E$14:E936))</f>
        <v>COD - 923</v>
      </c>
      <c r="E936" s="1">
        <v>45141</v>
      </c>
      <c r="F936" t="s">
        <v>15</v>
      </c>
      <c r="G936" t="s">
        <v>29</v>
      </c>
      <c r="H936" t="s">
        <v>20</v>
      </c>
      <c r="I936" s="3">
        <v>6836</v>
      </c>
      <c r="J936" s="4">
        <v>34</v>
      </c>
      <c r="K936" s="3" cm="1">
        <f t="array" ref="K936">SUM(TB_INGRESOSYEGRESOS[[#This Row],[Costo]:[Unidades]]*$K$12)</f>
        <v>1442.7</v>
      </c>
      <c r="L936" s="3">
        <f t="shared" si="14"/>
        <v>8312.7000000000007</v>
      </c>
      <c r="M936" s="21">
        <f>TB_INGRESOSYEGRESOS[[#This Row],[Total]]*$M$12</f>
        <v>2493.81</v>
      </c>
    </row>
    <row r="937" spans="3:13" x14ac:dyDescent="0.25">
      <c r="C937" t="str">
        <f>IF(COUNTA($E$14:E937)=COUNTA($E$14:E936),"","COD - "&amp;COUNTA($E$14:E937))</f>
        <v>COD - 924</v>
      </c>
      <c r="E937" s="1">
        <v>45141</v>
      </c>
      <c r="F937" t="s">
        <v>16</v>
      </c>
      <c r="G937" t="s">
        <v>29</v>
      </c>
      <c r="H937" t="s">
        <v>19</v>
      </c>
      <c r="I937" s="3">
        <v>3370</v>
      </c>
      <c r="J937" s="4">
        <v>42</v>
      </c>
      <c r="K937" s="3" cm="1">
        <f t="array" ref="K937">SUM(TB_INGRESOSYEGRESOS[[#This Row],[Costo]:[Unidades]]*$K$12)</f>
        <v>716.52</v>
      </c>
      <c r="L937" s="3">
        <f t="shared" si="14"/>
        <v>4128.5200000000004</v>
      </c>
      <c r="M937" s="21">
        <f>TB_INGRESOSYEGRESOS[[#This Row],[Total]]*$M$12</f>
        <v>1238.556</v>
      </c>
    </row>
    <row r="938" spans="3:13" x14ac:dyDescent="0.25">
      <c r="C938" t="str">
        <f>IF(COUNTA($E$14:E938)=COUNTA($E$14:E937),"","COD - "&amp;COUNTA($E$14:E938))</f>
        <v>COD - 925</v>
      </c>
      <c r="E938" s="1">
        <v>45140</v>
      </c>
      <c r="F938" t="s">
        <v>13</v>
      </c>
      <c r="G938" t="s">
        <v>29</v>
      </c>
      <c r="H938" t="s">
        <v>21</v>
      </c>
      <c r="I938" s="3">
        <v>1137</v>
      </c>
      <c r="J938" s="4">
        <v>11</v>
      </c>
      <c r="K938" s="3" cm="1">
        <f t="array" ref="K938">SUM(TB_INGRESOSYEGRESOS[[#This Row],[Costo]:[Unidades]]*$K$12)</f>
        <v>241.07999999999998</v>
      </c>
      <c r="L938" s="3">
        <f t="shared" si="14"/>
        <v>1389.08</v>
      </c>
      <c r="M938" s="21">
        <f>TB_INGRESOSYEGRESOS[[#This Row],[Total]]*$M$12</f>
        <v>416.72399999999999</v>
      </c>
    </row>
    <row r="939" spans="3:13" x14ac:dyDescent="0.25">
      <c r="C939" t="str">
        <f>IF(COUNTA($E$14:E939)=COUNTA($E$14:E938),"","COD - "&amp;COUNTA($E$14:E939))</f>
        <v>COD - 926</v>
      </c>
      <c r="E939" s="1">
        <v>45140</v>
      </c>
      <c r="F939" t="s">
        <v>13</v>
      </c>
      <c r="G939" t="s">
        <v>29</v>
      </c>
      <c r="H939" t="s">
        <v>20</v>
      </c>
      <c r="I939" s="3">
        <v>839</v>
      </c>
      <c r="J939" s="4">
        <v>48</v>
      </c>
      <c r="K939" s="3" cm="1">
        <f t="array" ref="K939">SUM(TB_INGRESOSYEGRESOS[[#This Row],[Costo]:[Unidades]]*$K$12)</f>
        <v>186.27</v>
      </c>
      <c r="L939" s="3">
        <f t="shared" si="14"/>
        <v>1073.27</v>
      </c>
      <c r="M939" s="21">
        <f>TB_INGRESOSYEGRESOS[[#This Row],[Total]]*$M$12</f>
        <v>321.98099999999999</v>
      </c>
    </row>
    <row r="940" spans="3:13" x14ac:dyDescent="0.25">
      <c r="C940" t="str">
        <f>IF(COUNTA($E$14:E940)=COUNTA($E$14:E939),"","COD - "&amp;COUNTA($E$14:E940))</f>
        <v>COD - 927</v>
      </c>
      <c r="E940" s="1">
        <v>45140</v>
      </c>
      <c r="F940" t="s">
        <v>31</v>
      </c>
      <c r="G940" t="s">
        <v>28</v>
      </c>
      <c r="H940" t="s">
        <v>20</v>
      </c>
      <c r="I940" s="3">
        <v>2434</v>
      </c>
      <c r="J940" s="4">
        <v>36</v>
      </c>
      <c r="K940" s="3" cm="1">
        <f t="array" ref="K940">SUM(TB_INGRESOSYEGRESOS[[#This Row],[Costo]:[Unidades]]*$K$12)</f>
        <v>518.69999999999993</v>
      </c>
      <c r="L940" s="3">
        <f t="shared" si="14"/>
        <v>2988.7</v>
      </c>
      <c r="M940" s="21">
        <f>TB_INGRESOSYEGRESOS[[#This Row],[Total]]*$M$12</f>
        <v>896.6099999999999</v>
      </c>
    </row>
    <row r="941" spans="3:13" x14ac:dyDescent="0.25">
      <c r="C941" t="str">
        <f>IF(COUNTA($E$14:E941)=COUNTA($E$14:E940),"","COD - "&amp;COUNTA($E$14:E941))</f>
        <v>COD - 928</v>
      </c>
      <c r="E941" s="1">
        <v>45138</v>
      </c>
      <c r="F941" t="s">
        <v>33</v>
      </c>
      <c r="G941" t="s">
        <v>28</v>
      </c>
      <c r="H941" t="s">
        <v>19</v>
      </c>
      <c r="I941" s="3">
        <v>3746</v>
      </c>
      <c r="J941" s="4">
        <v>2</v>
      </c>
      <c r="K941" s="3" cm="1">
        <f t="array" ref="K941">SUM(TB_INGRESOSYEGRESOS[[#This Row],[Costo]:[Unidades]]*$K$12)</f>
        <v>787.07999999999993</v>
      </c>
      <c r="L941" s="3">
        <f t="shared" si="14"/>
        <v>4535.08</v>
      </c>
      <c r="M941" s="21">
        <f>TB_INGRESOSYEGRESOS[[#This Row],[Total]]*$M$12</f>
        <v>1360.5239999999999</v>
      </c>
    </row>
    <row r="942" spans="3:13" x14ac:dyDescent="0.25">
      <c r="C942" t="str">
        <f>IF(COUNTA($E$14:E942)=COUNTA($E$14:E941),"","COD - "&amp;COUNTA($E$14:E942))</f>
        <v>COD - 929</v>
      </c>
      <c r="E942" s="1">
        <v>45138</v>
      </c>
      <c r="F942" t="s">
        <v>31</v>
      </c>
      <c r="G942" t="s">
        <v>28</v>
      </c>
      <c r="H942" t="s">
        <v>20</v>
      </c>
      <c r="I942" s="3">
        <v>1460</v>
      </c>
      <c r="J942" s="4">
        <v>20</v>
      </c>
      <c r="K942" s="3" cm="1">
        <f t="array" ref="K942">SUM(TB_INGRESOSYEGRESOS[[#This Row],[Costo]:[Unidades]]*$K$12)</f>
        <v>310.79999999999995</v>
      </c>
      <c r="L942" s="3">
        <f t="shared" si="14"/>
        <v>1790.8</v>
      </c>
      <c r="M942" s="21">
        <f>TB_INGRESOSYEGRESOS[[#This Row],[Total]]*$M$12</f>
        <v>537.24</v>
      </c>
    </row>
    <row r="943" spans="3:13" x14ac:dyDescent="0.25">
      <c r="C943" t="str">
        <f>IF(COUNTA($E$14:E943)=COUNTA($E$14:E942),"","COD - "&amp;COUNTA($E$14:E943))</f>
        <v>COD - 930</v>
      </c>
      <c r="E943" s="1">
        <v>45138</v>
      </c>
      <c r="F943" t="s">
        <v>14</v>
      </c>
      <c r="G943" t="s">
        <v>29</v>
      </c>
      <c r="H943" t="s">
        <v>21</v>
      </c>
      <c r="I943" s="3">
        <v>1493</v>
      </c>
      <c r="J943" s="4">
        <v>43</v>
      </c>
      <c r="K943" s="3" cm="1">
        <f t="array" ref="K943">SUM(TB_INGRESOSYEGRESOS[[#This Row],[Costo]:[Unidades]]*$K$12)</f>
        <v>322.55999999999995</v>
      </c>
      <c r="L943" s="3">
        <f t="shared" si="14"/>
        <v>1858.56</v>
      </c>
      <c r="M943" s="21">
        <f>TB_INGRESOSYEGRESOS[[#This Row],[Total]]*$M$12</f>
        <v>557.56799999999998</v>
      </c>
    </row>
    <row r="944" spans="3:13" x14ac:dyDescent="0.25">
      <c r="C944" t="str">
        <f>IF(COUNTA($E$14:E944)=COUNTA($E$14:E943),"","COD - "&amp;COUNTA($E$14:E944))</f>
        <v>COD - 931</v>
      </c>
      <c r="E944" s="1">
        <v>45137</v>
      </c>
      <c r="F944" t="s">
        <v>34</v>
      </c>
      <c r="G944" t="s">
        <v>28</v>
      </c>
      <c r="H944" t="s">
        <v>20</v>
      </c>
      <c r="I944" s="3">
        <v>9147</v>
      </c>
      <c r="J944" s="4">
        <v>9</v>
      </c>
      <c r="K944" s="3" cm="1">
        <f t="array" ref="K944">SUM(TB_INGRESOSYEGRESOS[[#This Row],[Costo]:[Unidades]]*$K$12)</f>
        <v>1922.76</v>
      </c>
      <c r="L944" s="3">
        <f t="shared" si="14"/>
        <v>11078.76</v>
      </c>
      <c r="M944" s="21">
        <f>TB_INGRESOSYEGRESOS[[#This Row],[Total]]*$M$12</f>
        <v>3323.6280000000002</v>
      </c>
    </row>
    <row r="945" spans="3:13" x14ac:dyDescent="0.25">
      <c r="C945" t="str">
        <f>IF(COUNTA($E$14:E945)=COUNTA($E$14:E944),"","COD - "&amp;COUNTA($E$14:E945))</f>
        <v>COD - 932</v>
      </c>
      <c r="E945" s="1">
        <v>45137</v>
      </c>
      <c r="F945" t="s">
        <v>35</v>
      </c>
      <c r="G945" t="s">
        <v>28</v>
      </c>
      <c r="H945" t="s">
        <v>19</v>
      </c>
      <c r="I945" s="3">
        <v>102</v>
      </c>
      <c r="J945" s="4">
        <v>26</v>
      </c>
      <c r="K945" s="3" cm="1">
        <f t="array" ref="K945">SUM(TB_INGRESOSYEGRESOS[[#This Row],[Costo]:[Unidades]]*$K$12)</f>
        <v>26.88</v>
      </c>
      <c r="L945" s="3">
        <f t="shared" si="14"/>
        <v>154.88</v>
      </c>
      <c r="M945" s="21">
        <f>TB_INGRESOSYEGRESOS[[#This Row],[Total]]*$M$12</f>
        <v>46.463999999999999</v>
      </c>
    </row>
    <row r="946" spans="3:13" x14ac:dyDescent="0.25">
      <c r="C946" t="str">
        <f>IF(COUNTA($E$14:E946)=COUNTA($E$14:E945),"","COD - "&amp;COUNTA($E$14:E946))</f>
        <v>COD - 933</v>
      </c>
      <c r="E946" s="1">
        <v>45136</v>
      </c>
      <c r="F946" t="s">
        <v>34</v>
      </c>
      <c r="G946" t="s">
        <v>28</v>
      </c>
      <c r="H946" t="s">
        <v>20</v>
      </c>
      <c r="I946" s="3">
        <v>1347</v>
      </c>
      <c r="J946" s="4">
        <v>47</v>
      </c>
      <c r="K946" s="3" cm="1">
        <f t="array" ref="K946">SUM(TB_INGRESOSYEGRESOS[[#This Row],[Costo]:[Unidades]]*$K$12)</f>
        <v>292.74</v>
      </c>
      <c r="L946" s="3">
        <f t="shared" si="14"/>
        <v>1686.74</v>
      </c>
      <c r="M946" s="21">
        <f>TB_INGRESOSYEGRESOS[[#This Row],[Total]]*$M$12</f>
        <v>506.02199999999999</v>
      </c>
    </row>
    <row r="947" spans="3:13" x14ac:dyDescent="0.25">
      <c r="C947" t="str">
        <f>IF(COUNTA($E$14:E947)=COUNTA($E$14:E946),"","COD - "&amp;COUNTA($E$14:E947))</f>
        <v>COD - 934</v>
      </c>
      <c r="E947" s="1">
        <v>45135</v>
      </c>
      <c r="F947" t="s">
        <v>35</v>
      </c>
      <c r="G947" t="s">
        <v>28</v>
      </c>
      <c r="H947" t="s">
        <v>21</v>
      </c>
      <c r="I947" s="3">
        <v>9728</v>
      </c>
      <c r="J947" s="4">
        <v>3</v>
      </c>
      <c r="K947" s="3" cm="1">
        <f t="array" ref="K947">SUM(TB_INGRESOSYEGRESOS[[#This Row],[Costo]:[Unidades]]*$K$12)</f>
        <v>2043.51</v>
      </c>
      <c r="L947" s="3">
        <f t="shared" si="14"/>
        <v>11774.51</v>
      </c>
      <c r="M947" s="21">
        <f>TB_INGRESOSYEGRESOS[[#This Row],[Total]]*$M$12</f>
        <v>3532.3530000000001</v>
      </c>
    </row>
    <row r="948" spans="3:13" x14ac:dyDescent="0.25">
      <c r="C948" t="str">
        <f>IF(COUNTA($E$14:E948)=COUNTA($E$14:E947),"","COD - "&amp;COUNTA($E$14:E948))</f>
        <v>COD - 935</v>
      </c>
      <c r="E948" s="1">
        <v>45135</v>
      </c>
      <c r="F948" t="s">
        <v>13</v>
      </c>
      <c r="G948" t="s">
        <v>29</v>
      </c>
      <c r="H948" t="s">
        <v>20</v>
      </c>
      <c r="I948" s="3">
        <v>1118</v>
      </c>
      <c r="J948" s="4">
        <v>28</v>
      </c>
      <c r="K948" s="3" cm="1">
        <f t="array" ref="K948">SUM(TB_INGRESOSYEGRESOS[[#This Row],[Costo]:[Unidades]]*$K$12)</f>
        <v>240.66</v>
      </c>
      <c r="L948" s="3">
        <f t="shared" si="14"/>
        <v>1386.66</v>
      </c>
      <c r="M948" s="21">
        <f>TB_INGRESOSYEGRESOS[[#This Row],[Total]]*$M$12</f>
        <v>415.99799999999999</v>
      </c>
    </row>
    <row r="949" spans="3:13" x14ac:dyDescent="0.25">
      <c r="C949" t="str">
        <f>IF(COUNTA($E$14:E949)=COUNTA($E$14:E948),"","COD - "&amp;COUNTA($E$14:E949))</f>
        <v>COD - 936</v>
      </c>
      <c r="E949" s="1">
        <v>45135</v>
      </c>
      <c r="F949" t="s">
        <v>34</v>
      </c>
      <c r="G949" t="s">
        <v>28</v>
      </c>
      <c r="H949" t="s">
        <v>20</v>
      </c>
      <c r="I949" s="3">
        <v>288</v>
      </c>
      <c r="J949" s="4">
        <v>8</v>
      </c>
      <c r="K949" s="3" cm="1">
        <f t="array" ref="K949">SUM(TB_INGRESOSYEGRESOS[[#This Row],[Costo]:[Unidades]]*$K$12)</f>
        <v>62.16</v>
      </c>
      <c r="L949" s="3">
        <f t="shared" si="14"/>
        <v>358.15999999999997</v>
      </c>
      <c r="M949" s="21">
        <f>TB_INGRESOSYEGRESOS[[#This Row],[Total]]*$M$12</f>
        <v>107.44799999999999</v>
      </c>
    </row>
    <row r="950" spans="3:13" x14ac:dyDescent="0.25">
      <c r="C950" t="str">
        <f>IF(COUNTA($E$14:E950)=COUNTA($E$14:E949),"","COD - "&amp;COUNTA($E$14:E950))</f>
        <v>COD - 937</v>
      </c>
      <c r="E950" s="1">
        <v>45134</v>
      </c>
      <c r="F950" t="s">
        <v>31</v>
      </c>
      <c r="G950" t="s">
        <v>28</v>
      </c>
      <c r="H950" t="s">
        <v>20</v>
      </c>
      <c r="I950" s="3">
        <v>6673</v>
      </c>
      <c r="J950" s="4">
        <v>20</v>
      </c>
      <c r="K950" s="3" cm="1">
        <f t="array" ref="K950">SUM(TB_INGRESOSYEGRESOS[[#This Row],[Costo]:[Unidades]]*$K$12)</f>
        <v>1405.53</v>
      </c>
      <c r="L950" s="3">
        <f t="shared" si="14"/>
        <v>8098.53</v>
      </c>
      <c r="M950" s="21">
        <f>TB_INGRESOSYEGRESOS[[#This Row],[Total]]*$M$12</f>
        <v>2429.5589999999997</v>
      </c>
    </row>
    <row r="951" spans="3:13" x14ac:dyDescent="0.25">
      <c r="C951" t="str">
        <f>IF(COUNTA($E$14:E951)=COUNTA($E$14:E950),"","COD - "&amp;COUNTA($E$14:E951))</f>
        <v>COD - 938</v>
      </c>
      <c r="E951" s="1">
        <v>45134</v>
      </c>
      <c r="F951" t="s">
        <v>31</v>
      </c>
      <c r="G951" t="s">
        <v>28</v>
      </c>
      <c r="H951" t="s">
        <v>21</v>
      </c>
      <c r="I951" s="3">
        <v>1640</v>
      </c>
      <c r="J951" s="4">
        <v>32</v>
      </c>
      <c r="K951" s="3" cm="1">
        <f t="array" ref="K951">SUM(TB_INGRESOSYEGRESOS[[#This Row],[Costo]:[Unidades]]*$K$12)</f>
        <v>351.12</v>
      </c>
      <c r="L951" s="3">
        <f t="shared" si="14"/>
        <v>2023.12</v>
      </c>
      <c r="M951" s="21">
        <f>TB_INGRESOSYEGRESOS[[#This Row],[Total]]*$M$12</f>
        <v>606.93599999999992</v>
      </c>
    </row>
    <row r="952" spans="3:13" x14ac:dyDescent="0.25">
      <c r="C952" t="str">
        <f>IF(COUNTA($E$14:E952)=COUNTA($E$14:E951),"","COD - "&amp;COUNTA($E$14:E952))</f>
        <v>COD - 939</v>
      </c>
      <c r="E952" s="1">
        <v>45134</v>
      </c>
      <c r="F952" t="s">
        <v>13</v>
      </c>
      <c r="G952" t="s">
        <v>29</v>
      </c>
      <c r="H952" t="s">
        <v>20</v>
      </c>
      <c r="I952" s="3">
        <v>2016</v>
      </c>
      <c r="J952" s="4">
        <v>32</v>
      </c>
      <c r="K952" s="3" cm="1">
        <f t="array" ref="K952">SUM(TB_INGRESOSYEGRESOS[[#This Row],[Costo]:[Unidades]]*$K$12)</f>
        <v>430.08</v>
      </c>
      <c r="L952" s="3">
        <f t="shared" si="14"/>
        <v>2478.08</v>
      </c>
      <c r="M952" s="21">
        <f>TB_INGRESOSYEGRESOS[[#This Row],[Total]]*$M$12</f>
        <v>743.42399999999998</v>
      </c>
    </row>
    <row r="953" spans="3:13" x14ac:dyDescent="0.25">
      <c r="C953" t="str">
        <f>IF(COUNTA($E$14:E953)=COUNTA($E$14:E952),"","COD - "&amp;COUNTA($E$14:E953))</f>
        <v>COD - 940</v>
      </c>
      <c r="E953" s="1">
        <v>45133</v>
      </c>
      <c r="F953" t="s">
        <v>31</v>
      </c>
      <c r="G953" t="s">
        <v>28</v>
      </c>
      <c r="H953" t="s">
        <v>21</v>
      </c>
      <c r="I953" s="3">
        <v>5233</v>
      </c>
      <c r="J953" s="4">
        <v>50</v>
      </c>
      <c r="K953" s="3" cm="1">
        <f t="array" ref="K953">SUM(TB_INGRESOSYEGRESOS[[#This Row],[Costo]:[Unidades]]*$K$12)</f>
        <v>1109.43</v>
      </c>
      <c r="L953" s="3">
        <f t="shared" si="14"/>
        <v>6392.43</v>
      </c>
      <c r="M953" s="21">
        <f>TB_INGRESOSYEGRESOS[[#This Row],[Total]]*$M$12</f>
        <v>1917.729</v>
      </c>
    </row>
    <row r="954" spans="3:13" x14ac:dyDescent="0.25">
      <c r="C954" t="str">
        <f>IF(COUNTA($E$14:E954)=COUNTA($E$14:E953),"","COD - "&amp;COUNTA($E$14:E954))</f>
        <v>COD - 941</v>
      </c>
      <c r="E954" s="1">
        <v>45133</v>
      </c>
      <c r="F954" t="s">
        <v>13</v>
      </c>
      <c r="G954" t="s">
        <v>29</v>
      </c>
      <c r="H954" t="s">
        <v>20</v>
      </c>
      <c r="I954" s="3">
        <v>9374</v>
      </c>
      <c r="J954" s="4">
        <v>7</v>
      </c>
      <c r="K954" s="3" cm="1">
        <f t="array" ref="K954">SUM(TB_INGRESOSYEGRESOS[[#This Row],[Costo]:[Unidades]]*$K$12)</f>
        <v>1970.01</v>
      </c>
      <c r="L954" s="3">
        <f t="shared" si="14"/>
        <v>11351.01</v>
      </c>
      <c r="M954" s="21">
        <f>TB_INGRESOSYEGRESOS[[#This Row],[Total]]*$M$12</f>
        <v>3405.3029999999999</v>
      </c>
    </row>
    <row r="955" spans="3:13" x14ac:dyDescent="0.25">
      <c r="C955" t="str">
        <f>IF(COUNTA($E$14:E955)=COUNTA($E$14:E954),"","COD - "&amp;COUNTA($E$14:E955))</f>
        <v>COD - 942</v>
      </c>
      <c r="E955" s="1">
        <v>45133</v>
      </c>
      <c r="F955" t="s">
        <v>32</v>
      </c>
      <c r="G955" t="s">
        <v>28</v>
      </c>
      <c r="H955" t="s">
        <v>20</v>
      </c>
      <c r="I955" s="3">
        <v>4994</v>
      </c>
      <c r="J955" s="4">
        <v>29</v>
      </c>
      <c r="K955" s="3" cm="1">
        <f t="array" ref="K955">SUM(TB_INGRESOSYEGRESOS[[#This Row],[Costo]:[Unidades]]*$K$12)</f>
        <v>1054.83</v>
      </c>
      <c r="L955" s="3">
        <f t="shared" si="14"/>
        <v>6077.83</v>
      </c>
      <c r="M955" s="21">
        <f>TB_INGRESOSYEGRESOS[[#This Row],[Total]]*$M$12</f>
        <v>1823.3489999999999</v>
      </c>
    </row>
    <row r="956" spans="3:13" x14ac:dyDescent="0.25">
      <c r="C956" t="str">
        <f>IF(COUNTA($E$14:E956)=COUNTA($E$14:E955),"","COD - "&amp;COUNTA($E$14:E956))</f>
        <v>COD - 943</v>
      </c>
      <c r="E956" s="1">
        <v>45133</v>
      </c>
      <c r="F956" t="s">
        <v>32</v>
      </c>
      <c r="G956" t="s">
        <v>28</v>
      </c>
      <c r="H956" t="s">
        <v>19</v>
      </c>
      <c r="I956" s="3">
        <v>9747</v>
      </c>
      <c r="J956" s="4">
        <v>26</v>
      </c>
      <c r="K956" s="3" cm="1">
        <f t="array" ref="K956">SUM(TB_INGRESOSYEGRESOS[[#This Row],[Costo]:[Unidades]]*$K$12)</f>
        <v>2052.33</v>
      </c>
      <c r="L956" s="3">
        <f t="shared" si="14"/>
        <v>11825.33</v>
      </c>
      <c r="M956" s="21">
        <f>TB_INGRESOSYEGRESOS[[#This Row],[Total]]*$M$12</f>
        <v>3547.5989999999997</v>
      </c>
    </row>
    <row r="957" spans="3:13" x14ac:dyDescent="0.25">
      <c r="C957" t="str">
        <f>IF(COUNTA($E$14:E957)=COUNTA($E$14:E956),"","COD - "&amp;COUNTA($E$14:E957))</f>
        <v>COD - 944</v>
      </c>
      <c r="E957" s="1">
        <v>45133</v>
      </c>
      <c r="F957" t="s">
        <v>16</v>
      </c>
      <c r="G957" t="s">
        <v>29</v>
      </c>
      <c r="H957" t="s">
        <v>21</v>
      </c>
      <c r="I957" s="3">
        <v>5362</v>
      </c>
      <c r="J957" s="4">
        <v>50</v>
      </c>
      <c r="K957" s="3" cm="1">
        <f t="array" ref="K957">SUM(TB_INGRESOSYEGRESOS[[#This Row],[Costo]:[Unidades]]*$K$12)</f>
        <v>1136.52</v>
      </c>
      <c r="L957" s="3">
        <f t="shared" si="14"/>
        <v>6548.52</v>
      </c>
      <c r="M957" s="21">
        <f>TB_INGRESOSYEGRESOS[[#This Row],[Total]]*$M$12</f>
        <v>1964.556</v>
      </c>
    </row>
    <row r="958" spans="3:13" x14ac:dyDescent="0.25">
      <c r="C958" t="str">
        <f>IF(COUNTA($E$14:E958)=COUNTA($E$14:E957),"","COD - "&amp;COUNTA($E$14:E958))</f>
        <v>COD - 945</v>
      </c>
      <c r="E958" s="1">
        <v>45132</v>
      </c>
      <c r="F958" t="s">
        <v>14</v>
      </c>
      <c r="G958" t="s">
        <v>29</v>
      </c>
      <c r="H958" t="s">
        <v>20</v>
      </c>
      <c r="I958" s="3">
        <v>5874</v>
      </c>
      <c r="J958" s="4">
        <v>3</v>
      </c>
      <c r="K958" s="3" cm="1">
        <f t="array" ref="K958">SUM(TB_INGRESOSYEGRESOS[[#This Row],[Costo]:[Unidades]]*$K$12)</f>
        <v>1234.17</v>
      </c>
      <c r="L958" s="3">
        <f t="shared" si="14"/>
        <v>7111.17</v>
      </c>
      <c r="M958" s="21">
        <f>TB_INGRESOSYEGRESOS[[#This Row],[Total]]*$M$12</f>
        <v>2133.3510000000001</v>
      </c>
    </row>
    <row r="959" spans="3:13" x14ac:dyDescent="0.25">
      <c r="C959" t="str">
        <f>IF(COUNTA($E$14:E959)=COUNTA($E$14:E958),"","COD - "&amp;COUNTA($E$14:E959))</f>
        <v>COD - 946</v>
      </c>
      <c r="E959" s="1">
        <v>45132</v>
      </c>
      <c r="F959" t="s">
        <v>31</v>
      </c>
      <c r="G959" t="s">
        <v>28</v>
      </c>
      <c r="H959" t="s">
        <v>20</v>
      </c>
      <c r="I959" s="3">
        <v>5063</v>
      </c>
      <c r="J959" s="4">
        <v>40</v>
      </c>
      <c r="K959" s="3" cm="1">
        <f t="array" ref="K959">SUM(TB_INGRESOSYEGRESOS[[#This Row],[Costo]:[Unidades]]*$K$12)</f>
        <v>1071.6300000000001</v>
      </c>
      <c r="L959" s="3">
        <f t="shared" si="14"/>
        <v>6174.63</v>
      </c>
      <c r="M959" s="21">
        <f>TB_INGRESOSYEGRESOS[[#This Row],[Total]]*$M$12</f>
        <v>1852.3889999999999</v>
      </c>
    </row>
    <row r="960" spans="3:13" x14ac:dyDescent="0.25">
      <c r="C960" t="str">
        <f>IF(COUNTA($E$14:E960)=COUNTA($E$14:E959),"","COD - "&amp;COUNTA($E$14:E960))</f>
        <v>COD - 947</v>
      </c>
      <c r="E960" s="1">
        <v>45132</v>
      </c>
      <c r="F960" t="s">
        <v>15</v>
      </c>
      <c r="G960" t="s">
        <v>29</v>
      </c>
      <c r="H960" t="s">
        <v>20</v>
      </c>
      <c r="I960" s="3">
        <v>241</v>
      </c>
      <c r="J960" s="4">
        <v>20</v>
      </c>
      <c r="K960" s="3" cm="1">
        <f t="array" ref="K960">SUM(TB_INGRESOSYEGRESOS[[#This Row],[Costo]:[Unidades]]*$K$12)</f>
        <v>54.81</v>
      </c>
      <c r="L960" s="3">
        <f t="shared" si="14"/>
        <v>315.81</v>
      </c>
      <c r="M960" s="21">
        <f>TB_INGRESOSYEGRESOS[[#This Row],[Total]]*$M$12</f>
        <v>94.742999999999995</v>
      </c>
    </row>
    <row r="961" spans="3:13" x14ac:dyDescent="0.25">
      <c r="C961" t="str">
        <f>IF(COUNTA($E$14:E961)=COUNTA($E$14:E960),"","COD - "&amp;COUNTA($E$14:E961))</f>
        <v>COD - 948</v>
      </c>
      <c r="E961" s="1">
        <v>45131</v>
      </c>
      <c r="F961" t="s">
        <v>34</v>
      </c>
      <c r="G961" t="s">
        <v>28</v>
      </c>
      <c r="H961" t="s">
        <v>21</v>
      </c>
      <c r="I961" s="3">
        <v>9575</v>
      </c>
      <c r="J961" s="4">
        <v>10</v>
      </c>
      <c r="K961" s="3" cm="1">
        <f t="array" ref="K961">SUM(TB_INGRESOSYEGRESOS[[#This Row],[Costo]:[Unidades]]*$K$12)</f>
        <v>2012.85</v>
      </c>
      <c r="L961" s="3">
        <f t="shared" si="14"/>
        <v>11597.85</v>
      </c>
      <c r="M961" s="21">
        <f>TB_INGRESOSYEGRESOS[[#This Row],[Total]]*$M$12</f>
        <v>3479.355</v>
      </c>
    </row>
    <row r="962" spans="3:13" x14ac:dyDescent="0.25">
      <c r="C962" t="str">
        <f>IF(COUNTA($E$14:E962)=COUNTA($E$14:E961),"","COD - "&amp;COUNTA($E$14:E962))</f>
        <v>COD - 949</v>
      </c>
      <c r="E962" s="1">
        <v>45130</v>
      </c>
      <c r="F962" t="s">
        <v>33</v>
      </c>
      <c r="G962" t="s">
        <v>28</v>
      </c>
      <c r="H962" t="s">
        <v>21</v>
      </c>
      <c r="I962" s="3">
        <v>9210</v>
      </c>
      <c r="J962" s="4">
        <v>43</v>
      </c>
      <c r="K962" s="3" cm="1">
        <f t="array" ref="K962">SUM(TB_INGRESOSYEGRESOS[[#This Row],[Costo]:[Unidades]]*$K$12)</f>
        <v>1943.1299999999999</v>
      </c>
      <c r="L962" s="3">
        <f t="shared" si="14"/>
        <v>11196.13</v>
      </c>
      <c r="M962" s="21">
        <f>TB_INGRESOSYEGRESOS[[#This Row],[Total]]*$M$12</f>
        <v>3358.8389999999995</v>
      </c>
    </row>
    <row r="963" spans="3:13" x14ac:dyDescent="0.25">
      <c r="C963" t="str">
        <f>IF(COUNTA($E$14:E963)=COUNTA($E$14:E962),"","COD - "&amp;COUNTA($E$14:E963))</f>
        <v>COD - 950</v>
      </c>
      <c r="E963" s="1">
        <v>45130</v>
      </c>
      <c r="F963" t="s">
        <v>15</v>
      </c>
      <c r="G963" t="s">
        <v>29</v>
      </c>
      <c r="H963" t="s">
        <v>20</v>
      </c>
      <c r="I963" s="3">
        <v>388</v>
      </c>
      <c r="J963" s="4">
        <v>32</v>
      </c>
      <c r="K963" s="3" cm="1">
        <f t="array" ref="K963">SUM(TB_INGRESOSYEGRESOS[[#This Row],[Costo]:[Unidades]]*$K$12)</f>
        <v>88.2</v>
      </c>
      <c r="L963" s="3">
        <f t="shared" si="14"/>
        <v>508.2</v>
      </c>
      <c r="M963" s="21">
        <f>TB_INGRESOSYEGRESOS[[#This Row],[Total]]*$M$12</f>
        <v>152.45999999999998</v>
      </c>
    </row>
    <row r="964" spans="3:13" x14ac:dyDescent="0.25">
      <c r="C964" t="str">
        <f>IF(COUNTA($E$14:E964)=COUNTA($E$14:E963),"","COD - "&amp;COUNTA($E$14:E964))</f>
        <v>COD - 951</v>
      </c>
      <c r="E964" s="1">
        <v>45129</v>
      </c>
      <c r="F964" t="s">
        <v>33</v>
      </c>
      <c r="G964" t="s">
        <v>28</v>
      </c>
      <c r="H964" t="s">
        <v>19</v>
      </c>
      <c r="I964" s="3">
        <v>5060</v>
      </c>
      <c r="J964" s="4">
        <v>31</v>
      </c>
      <c r="K964" s="3" cm="1">
        <f t="array" ref="K964">SUM(TB_INGRESOSYEGRESOS[[#This Row],[Costo]:[Unidades]]*$K$12)</f>
        <v>1069.1099999999999</v>
      </c>
      <c r="L964" s="3">
        <f t="shared" si="14"/>
        <v>6160.11</v>
      </c>
      <c r="M964" s="21">
        <f>TB_INGRESOSYEGRESOS[[#This Row],[Total]]*$M$12</f>
        <v>1848.0329999999999</v>
      </c>
    </row>
    <row r="965" spans="3:13" x14ac:dyDescent="0.25">
      <c r="C965" t="str">
        <f>IF(COUNTA($E$14:E965)=COUNTA($E$14:E964),"","COD - "&amp;COUNTA($E$14:E965))</f>
        <v>COD - 952</v>
      </c>
      <c r="E965" s="1">
        <v>45129</v>
      </c>
      <c r="F965" t="s">
        <v>31</v>
      </c>
      <c r="G965" t="s">
        <v>28</v>
      </c>
      <c r="H965" t="s">
        <v>20</v>
      </c>
      <c r="I965" s="3">
        <v>5546</v>
      </c>
      <c r="J965" s="4">
        <v>2</v>
      </c>
      <c r="K965" s="3" cm="1">
        <f t="array" ref="K965">SUM(TB_INGRESOSYEGRESOS[[#This Row],[Costo]:[Unidades]]*$K$12)</f>
        <v>1165.08</v>
      </c>
      <c r="L965" s="3">
        <f t="shared" si="14"/>
        <v>6713.08</v>
      </c>
      <c r="M965" s="21">
        <f>TB_INGRESOSYEGRESOS[[#This Row],[Total]]*$M$12</f>
        <v>2013.924</v>
      </c>
    </row>
    <row r="966" spans="3:13" x14ac:dyDescent="0.25">
      <c r="C966" t="str">
        <f>IF(COUNTA($E$14:E966)=COUNTA($E$14:E965),"","COD - "&amp;COUNTA($E$14:E966))</f>
        <v>COD - 953</v>
      </c>
      <c r="E966" s="1">
        <v>45129</v>
      </c>
      <c r="F966" t="s">
        <v>14</v>
      </c>
      <c r="G966" t="s">
        <v>29</v>
      </c>
      <c r="H966" t="s">
        <v>20</v>
      </c>
      <c r="I966" s="3">
        <v>8335</v>
      </c>
      <c r="J966" s="4">
        <v>39</v>
      </c>
      <c r="K966" s="3" cm="1">
        <f t="array" ref="K966">SUM(TB_INGRESOSYEGRESOS[[#This Row],[Costo]:[Unidades]]*$K$12)</f>
        <v>1758.54</v>
      </c>
      <c r="L966" s="3">
        <f t="shared" si="14"/>
        <v>10132.540000000001</v>
      </c>
      <c r="M966" s="21">
        <f>TB_INGRESOSYEGRESOS[[#This Row],[Total]]*$M$12</f>
        <v>3039.7620000000002</v>
      </c>
    </row>
    <row r="967" spans="3:13" x14ac:dyDescent="0.25">
      <c r="C967" t="str">
        <f>IF(COUNTA($E$14:E967)=COUNTA($E$14:E966),"","COD - "&amp;COUNTA($E$14:E967))</f>
        <v>COD - 954</v>
      </c>
      <c r="E967" s="1">
        <v>45128</v>
      </c>
      <c r="F967" t="s">
        <v>16</v>
      </c>
      <c r="G967" t="s">
        <v>29</v>
      </c>
      <c r="H967" t="s">
        <v>19</v>
      </c>
      <c r="I967" s="3">
        <v>2251</v>
      </c>
      <c r="J967" s="4">
        <v>49</v>
      </c>
      <c r="K967" s="3" cm="1">
        <f t="array" ref="K967">SUM(TB_INGRESOSYEGRESOS[[#This Row],[Costo]:[Unidades]]*$K$12)</f>
        <v>483</v>
      </c>
      <c r="L967" s="3">
        <f t="shared" si="14"/>
        <v>2783</v>
      </c>
      <c r="M967" s="21">
        <f>TB_INGRESOSYEGRESOS[[#This Row],[Total]]*$M$12</f>
        <v>834.9</v>
      </c>
    </row>
    <row r="968" spans="3:13" x14ac:dyDescent="0.25">
      <c r="C968" t="str">
        <f>IF(COUNTA($E$14:E968)=COUNTA($E$14:E967),"","COD - "&amp;COUNTA($E$14:E968))</f>
        <v>COD - 955</v>
      </c>
      <c r="E968" s="1">
        <v>45127</v>
      </c>
      <c r="F968" t="s">
        <v>34</v>
      </c>
      <c r="G968" t="s">
        <v>28</v>
      </c>
      <c r="H968" t="s">
        <v>21</v>
      </c>
      <c r="I968" s="3">
        <v>8897</v>
      </c>
      <c r="J968" s="4">
        <v>24</v>
      </c>
      <c r="K968" s="3" cm="1">
        <f t="array" ref="K968">SUM(TB_INGRESOSYEGRESOS[[#This Row],[Costo]:[Unidades]]*$K$12)</f>
        <v>1873.4099999999999</v>
      </c>
      <c r="L968" s="3">
        <f t="shared" si="14"/>
        <v>10794.41</v>
      </c>
      <c r="M968" s="21">
        <f>TB_INGRESOSYEGRESOS[[#This Row],[Total]]*$M$12</f>
        <v>3238.3229999999999</v>
      </c>
    </row>
    <row r="969" spans="3:13" x14ac:dyDescent="0.25">
      <c r="C969" t="str">
        <f>IF(COUNTA($E$14:E969)=COUNTA($E$14:E968),"","COD - "&amp;COUNTA($E$14:E969))</f>
        <v>COD - 956</v>
      </c>
      <c r="E969" s="1">
        <v>45127</v>
      </c>
      <c r="F969" t="s">
        <v>13</v>
      </c>
      <c r="G969" t="s">
        <v>29</v>
      </c>
      <c r="H969" t="s">
        <v>21</v>
      </c>
      <c r="I969" s="3">
        <v>6214</v>
      </c>
      <c r="J969" s="4">
        <v>36</v>
      </c>
      <c r="K969" s="3" cm="1">
        <f t="array" ref="K969">SUM(TB_INGRESOSYEGRESOS[[#This Row],[Costo]:[Unidades]]*$K$12)</f>
        <v>1312.5</v>
      </c>
      <c r="L969" s="3">
        <f t="shared" si="14"/>
        <v>7562.5</v>
      </c>
      <c r="M969" s="21">
        <f>TB_INGRESOSYEGRESOS[[#This Row],[Total]]*$M$12</f>
        <v>2268.75</v>
      </c>
    </row>
    <row r="970" spans="3:13" x14ac:dyDescent="0.25">
      <c r="C970" t="str">
        <f>IF(COUNTA($E$14:E970)=COUNTA($E$14:E969),"","COD - "&amp;COUNTA($E$14:E970))</f>
        <v>COD - 957</v>
      </c>
      <c r="E970" s="1">
        <v>45126</v>
      </c>
      <c r="F970" t="s">
        <v>31</v>
      </c>
      <c r="G970" t="s">
        <v>28</v>
      </c>
      <c r="H970" t="s">
        <v>21</v>
      </c>
      <c r="I970" s="3">
        <v>7905</v>
      </c>
      <c r="J970" s="4">
        <v>46</v>
      </c>
      <c r="K970" s="3" cm="1">
        <f t="array" ref="K970">SUM(TB_INGRESOSYEGRESOS[[#This Row],[Costo]:[Unidades]]*$K$12)</f>
        <v>1669.71</v>
      </c>
      <c r="L970" s="3">
        <f t="shared" si="14"/>
        <v>9620.7099999999991</v>
      </c>
      <c r="M970" s="21">
        <f>TB_INGRESOSYEGRESOS[[#This Row],[Total]]*$M$12</f>
        <v>2886.2129999999997</v>
      </c>
    </row>
    <row r="971" spans="3:13" x14ac:dyDescent="0.25">
      <c r="C971" t="str">
        <f>IF(COUNTA($E$14:E971)=COUNTA($E$14:E970),"","COD - "&amp;COUNTA($E$14:E971))</f>
        <v>COD - 958</v>
      </c>
      <c r="E971" s="1">
        <v>45126</v>
      </c>
      <c r="F971" t="s">
        <v>35</v>
      </c>
      <c r="G971" t="s">
        <v>28</v>
      </c>
      <c r="H971" t="s">
        <v>20</v>
      </c>
      <c r="I971" s="3">
        <v>6801</v>
      </c>
      <c r="J971" s="4">
        <v>25</v>
      </c>
      <c r="K971" s="3" cm="1">
        <f t="array" ref="K971">SUM(TB_INGRESOSYEGRESOS[[#This Row],[Costo]:[Unidades]]*$K$12)</f>
        <v>1433.46</v>
      </c>
      <c r="L971" s="3">
        <f t="shared" si="14"/>
        <v>8259.4599999999991</v>
      </c>
      <c r="M971" s="21">
        <f>TB_INGRESOSYEGRESOS[[#This Row],[Total]]*$M$12</f>
        <v>2477.8379999999997</v>
      </c>
    </row>
    <row r="972" spans="3:13" x14ac:dyDescent="0.25">
      <c r="C972" t="str">
        <f>IF(COUNTA($E$14:E972)=COUNTA($E$14:E971),"","COD - "&amp;COUNTA($E$14:E972))</f>
        <v>COD - 959</v>
      </c>
      <c r="E972" s="1">
        <v>45126</v>
      </c>
      <c r="F972" t="s">
        <v>13</v>
      </c>
      <c r="G972" t="s">
        <v>29</v>
      </c>
      <c r="H972" t="s">
        <v>20</v>
      </c>
      <c r="I972" s="3">
        <v>5528</v>
      </c>
      <c r="J972" s="4">
        <v>17</v>
      </c>
      <c r="K972" s="3" cm="1">
        <f t="array" ref="K972">SUM(TB_INGRESOSYEGRESOS[[#This Row],[Costo]:[Unidades]]*$K$12)</f>
        <v>1164.4499999999998</v>
      </c>
      <c r="L972" s="3">
        <f t="shared" si="14"/>
        <v>6709.45</v>
      </c>
      <c r="M972" s="21">
        <f>TB_INGRESOSYEGRESOS[[#This Row],[Total]]*$M$12</f>
        <v>2012.8349999999998</v>
      </c>
    </row>
    <row r="973" spans="3:13" x14ac:dyDescent="0.25">
      <c r="C973" t="str">
        <f>IF(COUNTA($E$14:E973)=COUNTA($E$14:E972),"","COD - "&amp;COUNTA($E$14:E973))</f>
        <v>COD - 960</v>
      </c>
      <c r="E973" s="1">
        <v>45125</v>
      </c>
      <c r="F973" t="s">
        <v>16</v>
      </c>
      <c r="G973" t="s">
        <v>29</v>
      </c>
      <c r="H973" t="s">
        <v>21</v>
      </c>
      <c r="I973" s="3">
        <v>8930</v>
      </c>
      <c r="J973" s="4">
        <v>46</v>
      </c>
      <c r="K973" s="3" cm="1">
        <f t="array" ref="K973">SUM(TB_INGRESOSYEGRESOS[[#This Row],[Costo]:[Unidades]]*$K$12)</f>
        <v>1884.96</v>
      </c>
      <c r="L973" s="3">
        <f t="shared" si="14"/>
        <v>10860.96</v>
      </c>
      <c r="M973" s="21">
        <f>TB_INGRESOSYEGRESOS[[#This Row],[Total]]*$M$12</f>
        <v>3258.2879999999996</v>
      </c>
    </row>
    <row r="974" spans="3:13" x14ac:dyDescent="0.25">
      <c r="C974" t="str">
        <f>IF(COUNTA($E$14:E974)=COUNTA($E$14:E973),"","COD - "&amp;COUNTA($E$14:E974))</f>
        <v>COD - 961</v>
      </c>
      <c r="E974" s="1">
        <v>45125</v>
      </c>
      <c r="F974" t="s">
        <v>13</v>
      </c>
      <c r="G974" t="s">
        <v>29</v>
      </c>
      <c r="H974" t="s">
        <v>21</v>
      </c>
      <c r="I974" s="3">
        <v>8359</v>
      </c>
      <c r="J974" s="4">
        <v>22</v>
      </c>
      <c r="K974" s="3" cm="1">
        <f t="array" ref="K974">SUM(TB_INGRESOSYEGRESOS[[#This Row],[Costo]:[Unidades]]*$K$12)</f>
        <v>1760.0099999999998</v>
      </c>
      <c r="L974" s="3">
        <f t="shared" ref="L974:L1037" si="15">IF(SUM(I974:K974)=0,"",SUM(I974:K974))</f>
        <v>10141.01</v>
      </c>
      <c r="M974" s="21">
        <f>TB_INGRESOSYEGRESOS[[#This Row],[Total]]*$M$12</f>
        <v>3042.3029999999999</v>
      </c>
    </row>
    <row r="975" spans="3:13" x14ac:dyDescent="0.25">
      <c r="C975" t="str">
        <f>IF(COUNTA($E$14:E975)=COUNTA($E$14:E974),"","COD - "&amp;COUNTA($E$14:E975))</f>
        <v>COD - 962</v>
      </c>
      <c r="E975" s="1">
        <v>45125</v>
      </c>
      <c r="F975" t="s">
        <v>33</v>
      </c>
      <c r="G975" t="s">
        <v>28</v>
      </c>
      <c r="H975" t="s">
        <v>20</v>
      </c>
      <c r="I975" s="3">
        <v>7419</v>
      </c>
      <c r="J975" s="4">
        <v>39</v>
      </c>
      <c r="K975" s="3" cm="1">
        <f t="array" ref="K975">SUM(TB_INGRESOSYEGRESOS[[#This Row],[Costo]:[Unidades]]*$K$12)</f>
        <v>1566.18</v>
      </c>
      <c r="L975" s="3">
        <f t="shared" si="15"/>
        <v>9024.18</v>
      </c>
      <c r="M975" s="21">
        <f>TB_INGRESOSYEGRESOS[[#This Row],[Total]]*$M$12</f>
        <v>2707.2539999999999</v>
      </c>
    </row>
    <row r="976" spans="3:13" x14ac:dyDescent="0.25">
      <c r="C976" t="str">
        <f>IF(COUNTA($E$14:E976)=COUNTA($E$14:E975),"","COD - "&amp;COUNTA($E$14:E976))</f>
        <v>COD - 963</v>
      </c>
      <c r="E976" s="1">
        <v>45125</v>
      </c>
      <c r="F976" t="s">
        <v>32</v>
      </c>
      <c r="G976" t="s">
        <v>28</v>
      </c>
      <c r="H976" t="s">
        <v>21</v>
      </c>
      <c r="I976" s="3">
        <v>9080</v>
      </c>
      <c r="J976" s="4">
        <v>30</v>
      </c>
      <c r="K976" s="3" cm="1">
        <f t="array" ref="K976">SUM(TB_INGRESOSYEGRESOS[[#This Row],[Costo]:[Unidades]]*$K$12)</f>
        <v>1913.1</v>
      </c>
      <c r="L976" s="3">
        <f t="shared" si="15"/>
        <v>11023.1</v>
      </c>
      <c r="M976" s="21">
        <f>TB_INGRESOSYEGRESOS[[#This Row],[Total]]*$M$12</f>
        <v>3306.93</v>
      </c>
    </row>
    <row r="977" spans="3:13" x14ac:dyDescent="0.25">
      <c r="C977" t="str">
        <f>IF(COUNTA($E$14:E977)=COUNTA($E$14:E976),"","COD - "&amp;COUNTA($E$14:E977))</f>
        <v>COD - 964</v>
      </c>
      <c r="E977" s="1">
        <v>45125</v>
      </c>
      <c r="F977" t="s">
        <v>14</v>
      </c>
      <c r="G977" t="s">
        <v>29</v>
      </c>
      <c r="H977" t="s">
        <v>20</v>
      </c>
      <c r="I977" s="3">
        <v>2480</v>
      </c>
      <c r="J977" s="4">
        <v>12</v>
      </c>
      <c r="K977" s="3" cm="1">
        <f t="array" ref="K977">SUM(TB_INGRESOSYEGRESOS[[#This Row],[Costo]:[Unidades]]*$K$12)</f>
        <v>523.31999999999994</v>
      </c>
      <c r="L977" s="3">
        <f t="shared" si="15"/>
        <v>3015.3199999999997</v>
      </c>
      <c r="M977" s="21">
        <f>TB_INGRESOSYEGRESOS[[#This Row],[Total]]*$M$12</f>
        <v>904.59599999999989</v>
      </c>
    </row>
    <row r="978" spans="3:13" x14ac:dyDescent="0.25">
      <c r="C978" t="str">
        <f>IF(COUNTA($E$14:E978)=COUNTA($E$14:E977),"","COD - "&amp;COUNTA($E$14:E978))</f>
        <v>COD - 965</v>
      </c>
      <c r="E978" s="1">
        <v>45124</v>
      </c>
      <c r="F978" t="s">
        <v>33</v>
      </c>
      <c r="G978" t="s">
        <v>28</v>
      </c>
      <c r="H978" t="s">
        <v>20</v>
      </c>
      <c r="I978" s="3">
        <v>1329</v>
      </c>
      <c r="J978" s="4">
        <v>14</v>
      </c>
      <c r="K978" s="3" cm="1">
        <f t="array" ref="K978">SUM(TB_INGRESOSYEGRESOS[[#This Row],[Costo]:[Unidades]]*$K$12)</f>
        <v>282.02999999999997</v>
      </c>
      <c r="L978" s="3">
        <f t="shared" si="15"/>
        <v>1625.03</v>
      </c>
      <c r="M978" s="21">
        <f>TB_INGRESOSYEGRESOS[[#This Row],[Total]]*$M$12</f>
        <v>487.50899999999996</v>
      </c>
    </row>
    <row r="979" spans="3:13" x14ac:dyDescent="0.25">
      <c r="C979" t="str">
        <f>IF(COUNTA($E$14:E979)=COUNTA($E$14:E978),"","COD - "&amp;COUNTA($E$14:E979))</f>
        <v>COD - 966</v>
      </c>
      <c r="E979" s="1">
        <v>45124</v>
      </c>
      <c r="F979" t="s">
        <v>33</v>
      </c>
      <c r="G979" t="s">
        <v>28</v>
      </c>
      <c r="H979" t="s">
        <v>20</v>
      </c>
      <c r="I979" s="3">
        <v>5288</v>
      </c>
      <c r="J979" s="4">
        <v>10</v>
      </c>
      <c r="K979" s="3" cm="1">
        <f t="array" ref="K979">SUM(TB_INGRESOSYEGRESOS[[#This Row],[Costo]:[Unidades]]*$K$12)</f>
        <v>1112.58</v>
      </c>
      <c r="L979" s="3">
        <f t="shared" si="15"/>
        <v>6410.58</v>
      </c>
      <c r="M979" s="21">
        <f>TB_INGRESOSYEGRESOS[[#This Row],[Total]]*$M$12</f>
        <v>1923.174</v>
      </c>
    </row>
    <row r="980" spans="3:13" x14ac:dyDescent="0.25">
      <c r="C980" t="str">
        <f>IF(COUNTA($E$14:E980)=COUNTA($E$14:E979),"","COD - "&amp;COUNTA($E$14:E980))</f>
        <v>COD - 967</v>
      </c>
      <c r="E980" s="1">
        <v>45123</v>
      </c>
      <c r="F980" t="s">
        <v>15</v>
      </c>
      <c r="G980" t="s">
        <v>29</v>
      </c>
      <c r="H980" t="s">
        <v>21</v>
      </c>
      <c r="I980" s="3">
        <v>3349</v>
      </c>
      <c r="J980" s="4">
        <v>15</v>
      </c>
      <c r="K980" s="3" cm="1">
        <f t="array" ref="K980">SUM(TB_INGRESOSYEGRESOS[[#This Row],[Costo]:[Unidades]]*$K$12)</f>
        <v>706.43999999999994</v>
      </c>
      <c r="L980" s="3">
        <f t="shared" si="15"/>
        <v>4070.44</v>
      </c>
      <c r="M980" s="21">
        <f>TB_INGRESOSYEGRESOS[[#This Row],[Total]]*$M$12</f>
        <v>1221.1320000000001</v>
      </c>
    </row>
    <row r="981" spans="3:13" x14ac:dyDescent="0.25">
      <c r="C981" t="str">
        <f>IF(COUNTA($E$14:E981)=COUNTA($E$14:E980),"","COD - "&amp;COUNTA($E$14:E981))</f>
        <v>COD - 968</v>
      </c>
      <c r="E981" s="1">
        <v>45123</v>
      </c>
      <c r="F981" t="s">
        <v>16</v>
      </c>
      <c r="G981" t="s">
        <v>29</v>
      </c>
      <c r="H981" t="s">
        <v>19</v>
      </c>
      <c r="I981" s="3">
        <v>2099</v>
      </c>
      <c r="J981" s="4">
        <v>48</v>
      </c>
      <c r="K981" s="3" cm="1">
        <f t="array" ref="K981">SUM(TB_INGRESOSYEGRESOS[[#This Row],[Costo]:[Unidades]]*$K$12)</f>
        <v>450.86999999999995</v>
      </c>
      <c r="L981" s="3">
        <f t="shared" si="15"/>
        <v>2597.87</v>
      </c>
      <c r="M981" s="21">
        <f>TB_INGRESOSYEGRESOS[[#This Row],[Total]]*$M$12</f>
        <v>779.36099999999999</v>
      </c>
    </row>
    <row r="982" spans="3:13" x14ac:dyDescent="0.25">
      <c r="C982" t="str">
        <f>IF(COUNTA($E$14:E982)=COUNTA($E$14:E981),"","COD - "&amp;COUNTA($E$14:E982))</f>
        <v>COD - 969</v>
      </c>
      <c r="E982" s="1">
        <v>45122</v>
      </c>
      <c r="F982" t="s">
        <v>31</v>
      </c>
      <c r="G982" t="s">
        <v>28</v>
      </c>
      <c r="H982" t="s">
        <v>20</v>
      </c>
      <c r="I982" s="3">
        <v>2305</v>
      </c>
      <c r="J982" s="4">
        <v>48</v>
      </c>
      <c r="K982" s="3" cm="1">
        <f t="array" ref="K982">SUM(TB_INGRESOSYEGRESOS[[#This Row],[Costo]:[Unidades]]*$K$12)</f>
        <v>494.12999999999994</v>
      </c>
      <c r="L982" s="3">
        <f t="shared" si="15"/>
        <v>2847.13</v>
      </c>
      <c r="M982" s="21">
        <f>TB_INGRESOSYEGRESOS[[#This Row],[Total]]*$M$12</f>
        <v>854.13900000000001</v>
      </c>
    </row>
    <row r="983" spans="3:13" x14ac:dyDescent="0.25">
      <c r="C983" t="str">
        <f>IF(COUNTA($E$14:E983)=COUNTA($E$14:E982),"","COD - "&amp;COUNTA($E$14:E983))</f>
        <v>COD - 970</v>
      </c>
      <c r="E983" s="1">
        <v>45122</v>
      </c>
      <c r="F983" t="s">
        <v>35</v>
      </c>
      <c r="G983" t="s">
        <v>28</v>
      </c>
      <c r="H983" t="s">
        <v>21</v>
      </c>
      <c r="I983" s="3">
        <v>9037</v>
      </c>
      <c r="J983" s="4">
        <v>40</v>
      </c>
      <c r="K983" s="3" cm="1">
        <f t="array" ref="K983">SUM(TB_INGRESOSYEGRESOS[[#This Row],[Costo]:[Unidades]]*$K$12)</f>
        <v>1906.17</v>
      </c>
      <c r="L983" s="3">
        <f t="shared" si="15"/>
        <v>10983.17</v>
      </c>
      <c r="M983" s="21">
        <f>TB_INGRESOSYEGRESOS[[#This Row],[Total]]*$M$12</f>
        <v>3294.951</v>
      </c>
    </row>
    <row r="984" spans="3:13" x14ac:dyDescent="0.25">
      <c r="C984" t="str">
        <f>IF(COUNTA($E$14:E984)=COUNTA($E$14:E983),"","COD - "&amp;COUNTA($E$14:E984))</f>
        <v>COD - 971</v>
      </c>
      <c r="E984" s="1">
        <v>45121</v>
      </c>
      <c r="F984" t="s">
        <v>14</v>
      </c>
      <c r="G984" t="s">
        <v>29</v>
      </c>
      <c r="H984" t="s">
        <v>21</v>
      </c>
      <c r="I984" s="3">
        <v>1959</v>
      </c>
      <c r="J984" s="4">
        <v>27</v>
      </c>
      <c r="K984" s="3" cm="1">
        <f t="array" ref="K984">SUM(TB_INGRESOSYEGRESOS[[#This Row],[Costo]:[Unidades]]*$K$12)</f>
        <v>417.06</v>
      </c>
      <c r="L984" s="3">
        <f t="shared" si="15"/>
        <v>2403.06</v>
      </c>
      <c r="M984" s="21">
        <f>TB_INGRESOSYEGRESOS[[#This Row],[Total]]*$M$12</f>
        <v>720.91800000000001</v>
      </c>
    </row>
    <row r="985" spans="3:13" x14ac:dyDescent="0.25">
      <c r="C985" t="str">
        <f>IF(COUNTA($E$14:E985)=COUNTA($E$14:E984),"","COD - "&amp;COUNTA($E$14:E985))</f>
        <v>COD - 972</v>
      </c>
      <c r="E985" s="1">
        <v>45120</v>
      </c>
      <c r="F985" t="s">
        <v>13</v>
      </c>
      <c r="G985" t="s">
        <v>29</v>
      </c>
      <c r="H985" t="s">
        <v>20</v>
      </c>
      <c r="I985" s="3">
        <v>668</v>
      </c>
      <c r="J985" s="4">
        <v>24</v>
      </c>
      <c r="K985" s="3" cm="1">
        <f t="array" ref="K985">SUM(TB_INGRESOSYEGRESOS[[#This Row],[Costo]:[Unidades]]*$K$12)</f>
        <v>145.32</v>
      </c>
      <c r="L985" s="3">
        <f t="shared" si="15"/>
        <v>837.31999999999994</v>
      </c>
      <c r="M985" s="21">
        <f>TB_INGRESOSYEGRESOS[[#This Row],[Total]]*$M$12</f>
        <v>251.19599999999997</v>
      </c>
    </row>
    <row r="986" spans="3:13" x14ac:dyDescent="0.25">
      <c r="C986" t="str">
        <f>IF(COUNTA($E$14:E986)=COUNTA($E$14:E985),"","COD - "&amp;COUNTA($E$14:E986))</f>
        <v>COD - 973</v>
      </c>
      <c r="E986" s="1">
        <v>45120</v>
      </c>
      <c r="F986" t="s">
        <v>31</v>
      </c>
      <c r="G986" t="s">
        <v>28</v>
      </c>
      <c r="H986" t="s">
        <v>19</v>
      </c>
      <c r="I986" s="3">
        <v>8263</v>
      </c>
      <c r="J986" s="4">
        <v>33</v>
      </c>
      <c r="K986" s="3" cm="1">
        <f t="array" ref="K986">SUM(TB_INGRESOSYEGRESOS[[#This Row],[Costo]:[Unidades]]*$K$12)</f>
        <v>1742.16</v>
      </c>
      <c r="L986" s="3">
        <f t="shared" si="15"/>
        <v>10038.16</v>
      </c>
      <c r="M986" s="21">
        <f>TB_INGRESOSYEGRESOS[[#This Row],[Total]]*$M$12</f>
        <v>3011.4479999999999</v>
      </c>
    </row>
    <row r="987" spans="3:13" x14ac:dyDescent="0.25">
      <c r="C987" t="str">
        <f>IF(COUNTA($E$14:E987)=COUNTA($E$14:E986),"","COD - "&amp;COUNTA($E$14:E987))</f>
        <v>COD - 974</v>
      </c>
      <c r="E987" s="1">
        <v>45120</v>
      </c>
      <c r="F987" t="s">
        <v>35</v>
      </c>
      <c r="G987" t="s">
        <v>28</v>
      </c>
      <c r="H987" t="s">
        <v>20</v>
      </c>
      <c r="I987" s="3">
        <v>4057</v>
      </c>
      <c r="J987" s="4">
        <v>12</v>
      </c>
      <c r="K987" s="3" cm="1">
        <f t="array" ref="K987">SUM(TB_INGRESOSYEGRESOS[[#This Row],[Costo]:[Unidades]]*$K$12)</f>
        <v>854.4899999999999</v>
      </c>
      <c r="L987" s="3">
        <f t="shared" si="15"/>
        <v>4923.49</v>
      </c>
      <c r="M987" s="21">
        <f>TB_INGRESOSYEGRESOS[[#This Row],[Total]]*$M$12</f>
        <v>1477.0469999999998</v>
      </c>
    </row>
    <row r="988" spans="3:13" x14ac:dyDescent="0.25">
      <c r="C988" t="str">
        <f>IF(COUNTA($E$14:E988)=COUNTA($E$14:E987),"","COD - "&amp;COUNTA($E$14:E988))</f>
        <v>COD - 975</v>
      </c>
      <c r="E988" s="1">
        <v>45120</v>
      </c>
      <c r="F988" t="s">
        <v>31</v>
      </c>
      <c r="G988" t="s">
        <v>28</v>
      </c>
      <c r="H988" t="s">
        <v>20</v>
      </c>
      <c r="I988" s="3">
        <v>8160</v>
      </c>
      <c r="J988" s="4">
        <v>30</v>
      </c>
      <c r="K988" s="3" cm="1">
        <f t="array" ref="K988">SUM(TB_INGRESOSYEGRESOS[[#This Row],[Costo]:[Unidades]]*$K$12)</f>
        <v>1719.8999999999999</v>
      </c>
      <c r="L988" s="3">
        <f t="shared" si="15"/>
        <v>9909.9</v>
      </c>
      <c r="M988" s="21">
        <f>TB_INGRESOSYEGRESOS[[#This Row],[Total]]*$M$12</f>
        <v>2972.97</v>
      </c>
    </row>
    <row r="989" spans="3:13" x14ac:dyDescent="0.25">
      <c r="C989" t="str">
        <f>IF(COUNTA($E$14:E989)=COUNTA($E$14:E988),"","COD - "&amp;COUNTA($E$14:E989))</f>
        <v>COD - 976</v>
      </c>
      <c r="E989" s="1">
        <v>45119</v>
      </c>
      <c r="F989" t="s">
        <v>16</v>
      </c>
      <c r="G989" t="s">
        <v>29</v>
      </c>
      <c r="H989" t="s">
        <v>21</v>
      </c>
      <c r="I989" s="3">
        <v>9361</v>
      </c>
      <c r="J989" s="4">
        <v>47</v>
      </c>
      <c r="K989" s="3" cm="1">
        <f t="array" ref="K989">SUM(TB_INGRESOSYEGRESOS[[#This Row],[Costo]:[Unidades]]*$K$12)</f>
        <v>1975.6799999999998</v>
      </c>
      <c r="L989" s="3">
        <f t="shared" si="15"/>
        <v>11383.68</v>
      </c>
      <c r="M989" s="21">
        <f>TB_INGRESOSYEGRESOS[[#This Row],[Total]]*$M$12</f>
        <v>3415.1039999999998</v>
      </c>
    </row>
    <row r="990" spans="3:13" x14ac:dyDescent="0.25">
      <c r="C990" t="str">
        <f>IF(COUNTA($E$14:E990)=COUNTA($E$14:E989),"","COD - "&amp;COUNTA($E$14:E990))</f>
        <v>COD - 977</v>
      </c>
      <c r="E990" s="1">
        <v>45119</v>
      </c>
      <c r="F990" t="s">
        <v>13</v>
      </c>
      <c r="G990" t="s">
        <v>29</v>
      </c>
      <c r="H990" t="s">
        <v>21</v>
      </c>
      <c r="I990" s="3">
        <v>9655</v>
      </c>
      <c r="J990" s="4">
        <v>2</v>
      </c>
      <c r="K990" s="3" cm="1">
        <f t="array" ref="K990">SUM(TB_INGRESOSYEGRESOS[[#This Row],[Costo]:[Unidades]]*$K$12)</f>
        <v>2027.97</v>
      </c>
      <c r="L990" s="3">
        <f t="shared" si="15"/>
        <v>11684.97</v>
      </c>
      <c r="M990" s="21">
        <f>TB_INGRESOSYEGRESOS[[#This Row],[Total]]*$M$12</f>
        <v>3505.4909999999995</v>
      </c>
    </row>
    <row r="991" spans="3:13" x14ac:dyDescent="0.25">
      <c r="C991" t="str">
        <f>IF(COUNTA($E$14:E991)=COUNTA($E$14:E990),"","COD - "&amp;COUNTA($E$14:E991))</f>
        <v>COD - 978</v>
      </c>
      <c r="E991" s="1">
        <v>45119</v>
      </c>
      <c r="F991" t="s">
        <v>31</v>
      </c>
      <c r="G991" t="s">
        <v>28</v>
      </c>
      <c r="H991" t="s">
        <v>21</v>
      </c>
      <c r="I991" s="3">
        <v>3324</v>
      </c>
      <c r="J991" s="4">
        <v>26</v>
      </c>
      <c r="K991" s="3" cm="1">
        <f t="array" ref="K991">SUM(TB_INGRESOSYEGRESOS[[#This Row],[Costo]:[Unidades]]*$K$12)</f>
        <v>703.5</v>
      </c>
      <c r="L991" s="3">
        <f t="shared" si="15"/>
        <v>4053.5</v>
      </c>
      <c r="M991" s="21">
        <f>TB_INGRESOSYEGRESOS[[#This Row],[Total]]*$M$12</f>
        <v>1216.05</v>
      </c>
    </row>
    <row r="992" spans="3:13" x14ac:dyDescent="0.25">
      <c r="C992" t="str">
        <f>IF(COUNTA($E$14:E992)=COUNTA($E$14:E991),"","COD - "&amp;COUNTA($E$14:E992))</f>
        <v>COD - 979</v>
      </c>
      <c r="E992" s="1">
        <v>45119</v>
      </c>
      <c r="F992" t="s">
        <v>35</v>
      </c>
      <c r="G992" t="s">
        <v>28</v>
      </c>
      <c r="H992" t="s">
        <v>21</v>
      </c>
      <c r="I992" s="3">
        <v>5447</v>
      </c>
      <c r="J992" s="4">
        <v>17</v>
      </c>
      <c r="K992" s="3" cm="1">
        <f t="array" ref="K992">SUM(TB_INGRESOSYEGRESOS[[#This Row],[Costo]:[Unidades]]*$K$12)</f>
        <v>1147.4399999999998</v>
      </c>
      <c r="L992" s="3">
        <f t="shared" si="15"/>
        <v>6611.44</v>
      </c>
      <c r="M992" s="21">
        <f>TB_INGRESOSYEGRESOS[[#This Row],[Total]]*$M$12</f>
        <v>1983.4319999999998</v>
      </c>
    </row>
    <row r="993" spans="3:13" x14ac:dyDescent="0.25">
      <c r="C993" t="str">
        <f>IF(COUNTA($E$14:E993)=COUNTA($E$14:E992),"","COD - "&amp;COUNTA($E$14:E993))</f>
        <v>COD - 980</v>
      </c>
      <c r="E993" s="1">
        <v>45118</v>
      </c>
      <c r="F993" t="s">
        <v>16</v>
      </c>
      <c r="G993" t="s">
        <v>29</v>
      </c>
      <c r="H993" t="s">
        <v>21</v>
      </c>
      <c r="I993" s="3">
        <v>5268</v>
      </c>
      <c r="J993" s="4">
        <v>2</v>
      </c>
      <c r="K993" s="3" cm="1">
        <f t="array" ref="K993">SUM(TB_INGRESOSYEGRESOS[[#This Row],[Costo]:[Unidades]]*$K$12)</f>
        <v>1106.7</v>
      </c>
      <c r="L993" s="3">
        <f t="shared" si="15"/>
        <v>6376.7</v>
      </c>
      <c r="M993" s="21">
        <f>TB_INGRESOSYEGRESOS[[#This Row],[Total]]*$M$12</f>
        <v>1913.0099999999998</v>
      </c>
    </row>
    <row r="994" spans="3:13" x14ac:dyDescent="0.25">
      <c r="C994" t="str">
        <f>IF(COUNTA($E$14:E994)=COUNTA($E$14:E993),"","COD - "&amp;COUNTA($E$14:E994))</f>
        <v>COD - 981</v>
      </c>
      <c r="E994" s="1">
        <v>45118</v>
      </c>
      <c r="F994" t="s">
        <v>16</v>
      </c>
      <c r="G994" t="s">
        <v>29</v>
      </c>
      <c r="H994" t="s">
        <v>19</v>
      </c>
      <c r="I994" s="3">
        <v>7391</v>
      </c>
      <c r="J994" s="4">
        <v>49</v>
      </c>
      <c r="K994" s="3" cm="1">
        <f t="array" ref="K994">SUM(TB_INGRESOSYEGRESOS[[#This Row],[Costo]:[Unidades]]*$K$12)</f>
        <v>1562.3999999999999</v>
      </c>
      <c r="L994" s="3">
        <f t="shared" si="15"/>
        <v>9002.4</v>
      </c>
      <c r="M994" s="21">
        <f>TB_INGRESOSYEGRESOS[[#This Row],[Total]]*$M$12</f>
        <v>2700.72</v>
      </c>
    </row>
    <row r="995" spans="3:13" x14ac:dyDescent="0.25">
      <c r="C995" t="str">
        <f>IF(COUNTA($E$14:E995)=COUNTA($E$14:E994),"","COD - "&amp;COUNTA($E$14:E995))</f>
        <v>COD - 982</v>
      </c>
      <c r="E995" s="1">
        <v>45117</v>
      </c>
      <c r="F995" t="s">
        <v>15</v>
      </c>
      <c r="G995" t="s">
        <v>29</v>
      </c>
      <c r="H995" t="s">
        <v>21</v>
      </c>
      <c r="I995" s="3">
        <v>9530</v>
      </c>
      <c r="J995" s="4">
        <v>29</v>
      </c>
      <c r="K995" s="3" cm="1">
        <f t="array" ref="K995">SUM(TB_INGRESOSYEGRESOS[[#This Row],[Costo]:[Unidades]]*$K$12)</f>
        <v>2007.3899999999999</v>
      </c>
      <c r="L995" s="3">
        <f t="shared" si="15"/>
        <v>11566.39</v>
      </c>
      <c r="M995" s="21">
        <f>TB_INGRESOSYEGRESOS[[#This Row],[Total]]*$M$12</f>
        <v>3469.9169999999999</v>
      </c>
    </row>
    <row r="996" spans="3:13" x14ac:dyDescent="0.25">
      <c r="C996" t="str">
        <f>IF(COUNTA($E$14:E996)=COUNTA($E$14:E995),"","COD - "&amp;COUNTA($E$14:E996))</f>
        <v>COD - 983</v>
      </c>
      <c r="E996" s="1">
        <v>45117</v>
      </c>
      <c r="F996" t="s">
        <v>33</v>
      </c>
      <c r="G996" t="s">
        <v>28</v>
      </c>
      <c r="H996" t="s">
        <v>20</v>
      </c>
      <c r="I996" s="3">
        <v>6140</v>
      </c>
      <c r="J996" s="4">
        <v>2</v>
      </c>
      <c r="K996" s="3" cm="1">
        <f t="array" ref="K996">SUM(TB_INGRESOSYEGRESOS[[#This Row],[Costo]:[Unidades]]*$K$12)</f>
        <v>1289.82</v>
      </c>
      <c r="L996" s="3">
        <f t="shared" si="15"/>
        <v>7431.82</v>
      </c>
      <c r="M996" s="21">
        <f>TB_INGRESOSYEGRESOS[[#This Row],[Total]]*$M$12</f>
        <v>2229.5459999999998</v>
      </c>
    </row>
    <row r="997" spans="3:13" x14ac:dyDescent="0.25">
      <c r="C997" t="str">
        <f>IF(COUNTA($E$14:E997)=COUNTA($E$14:E996),"","COD - "&amp;COUNTA($E$14:E997))</f>
        <v>COD - 984</v>
      </c>
      <c r="E997" s="1">
        <v>45117</v>
      </c>
      <c r="F997" t="s">
        <v>13</v>
      </c>
      <c r="G997" t="s">
        <v>29</v>
      </c>
      <c r="H997" t="s">
        <v>21</v>
      </c>
      <c r="I997" s="3">
        <v>7232</v>
      </c>
      <c r="J997" s="4">
        <v>41</v>
      </c>
      <c r="K997" s="3" cm="1">
        <f t="array" ref="K997">SUM(TB_INGRESOSYEGRESOS[[#This Row],[Costo]:[Unidades]]*$K$12)</f>
        <v>1527.33</v>
      </c>
      <c r="L997" s="3">
        <f t="shared" si="15"/>
        <v>8800.33</v>
      </c>
      <c r="M997" s="21">
        <f>TB_INGRESOSYEGRESOS[[#This Row],[Total]]*$M$12</f>
        <v>2640.0989999999997</v>
      </c>
    </row>
    <row r="998" spans="3:13" x14ac:dyDescent="0.25">
      <c r="C998" t="str">
        <f>IF(COUNTA($E$14:E998)=COUNTA($E$14:E997),"","COD - "&amp;COUNTA($E$14:E998))</f>
        <v>COD - 985</v>
      </c>
      <c r="E998" s="1">
        <v>45116</v>
      </c>
      <c r="F998" t="s">
        <v>16</v>
      </c>
      <c r="G998" t="s">
        <v>29</v>
      </c>
      <c r="H998" t="s">
        <v>20</v>
      </c>
      <c r="I998" s="3">
        <v>8999</v>
      </c>
      <c r="J998" s="4">
        <v>15</v>
      </c>
      <c r="K998" s="3" cm="1">
        <f t="array" ref="K998">SUM(TB_INGRESOSYEGRESOS[[#This Row],[Costo]:[Unidades]]*$K$12)</f>
        <v>1892.94</v>
      </c>
      <c r="L998" s="3">
        <f t="shared" si="15"/>
        <v>10906.94</v>
      </c>
      <c r="M998" s="21">
        <f>TB_INGRESOSYEGRESOS[[#This Row],[Total]]*$M$12</f>
        <v>3272.0819999999999</v>
      </c>
    </row>
    <row r="999" spans="3:13" x14ac:dyDescent="0.25">
      <c r="C999" t="str">
        <f>IF(COUNTA($E$14:E999)=COUNTA($E$14:E998),"","COD - "&amp;COUNTA($E$14:E999))</f>
        <v>COD - 986</v>
      </c>
      <c r="E999" s="1">
        <v>45116</v>
      </c>
      <c r="F999" t="s">
        <v>33</v>
      </c>
      <c r="G999" t="s">
        <v>28</v>
      </c>
      <c r="H999" t="s">
        <v>19</v>
      </c>
      <c r="I999" s="3">
        <v>757</v>
      </c>
      <c r="J999" s="4">
        <v>26</v>
      </c>
      <c r="K999" s="3" cm="1">
        <f t="array" ref="K999">SUM(TB_INGRESOSYEGRESOS[[#This Row],[Costo]:[Unidades]]*$K$12)</f>
        <v>164.43</v>
      </c>
      <c r="L999" s="3">
        <f t="shared" si="15"/>
        <v>947.43000000000006</v>
      </c>
      <c r="M999" s="21">
        <f>TB_INGRESOSYEGRESOS[[#This Row],[Total]]*$M$12</f>
        <v>284.22899999999998</v>
      </c>
    </row>
    <row r="1000" spans="3:13" x14ac:dyDescent="0.25">
      <c r="C1000" t="str">
        <f>IF(COUNTA($E$14:E1000)=COUNTA($E$14:E999),"","COD - "&amp;COUNTA($E$14:E1000))</f>
        <v>COD - 987</v>
      </c>
      <c r="E1000" s="1">
        <v>45116</v>
      </c>
      <c r="F1000" t="s">
        <v>16</v>
      </c>
      <c r="G1000" t="s">
        <v>29</v>
      </c>
      <c r="H1000" t="s">
        <v>20</v>
      </c>
      <c r="I1000" s="3">
        <v>689</v>
      </c>
      <c r="J1000" s="4">
        <v>25</v>
      </c>
      <c r="K1000" s="3" cm="1">
        <f t="array" ref="K1000">SUM(TB_INGRESOSYEGRESOS[[#This Row],[Costo]:[Unidades]]*$K$12)</f>
        <v>149.94</v>
      </c>
      <c r="L1000" s="3">
        <f t="shared" si="15"/>
        <v>863.94</v>
      </c>
      <c r="M1000" s="21">
        <f>TB_INGRESOSYEGRESOS[[#This Row],[Total]]*$M$12</f>
        <v>259.18200000000002</v>
      </c>
    </row>
    <row r="1001" spans="3:13" x14ac:dyDescent="0.25">
      <c r="C1001" t="str">
        <f>IF(COUNTA($E$14:E1001)=COUNTA($E$14:E1000),"","COD - "&amp;COUNTA($E$14:E1001))</f>
        <v>COD - 988</v>
      </c>
      <c r="E1001" s="1">
        <v>45116</v>
      </c>
      <c r="F1001" t="s">
        <v>33</v>
      </c>
      <c r="G1001" t="s">
        <v>28</v>
      </c>
      <c r="H1001" t="s">
        <v>21</v>
      </c>
      <c r="I1001" s="3">
        <v>5885</v>
      </c>
      <c r="J1001" s="4">
        <v>33</v>
      </c>
      <c r="K1001" s="3" cm="1">
        <f t="array" ref="K1001">SUM(TB_INGRESOSYEGRESOS[[#This Row],[Costo]:[Unidades]]*$K$12)</f>
        <v>1242.78</v>
      </c>
      <c r="L1001" s="3">
        <f t="shared" si="15"/>
        <v>7160.78</v>
      </c>
      <c r="M1001" s="21">
        <f>TB_INGRESOSYEGRESOS[[#This Row],[Total]]*$M$12</f>
        <v>2148.2339999999999</v>
      </c>
    </row>
    <row r="1002" spans="3:13" x14ac:dyDescent="0.25">
      <c r="C1002" t="str">
        <f>IF(COUNTA($E$14:E1002)=COUNTA($E$14:E1001),"","COD - "&amp;COUNTA($E$14:E1002))</f>
        <v>COD - 989</v>
      </c>
      <c r="E1002" s="1">
        <v>45116</v>
      </c>
      <c r="F1002" t="s">
        <v>15</v>
      </c>
      <c r="G1002" t="s">
        <v>29</v>
      </c>
      <c r="H1002" t="s">
        <v>20</v>
      </c>
      <c r="I1002" s="3">
        <v>2456</v>
      </c>
      <c r="J1002" s="4">
        <v>2</v>
      </c>
      <c r="K1002" s="3" cm="1">
        <f t="array" ref="K1002">SUM(TB_INGRESOSYEGRESOS[[#This Row],[Costo]:[Unidades]]*$K$12)</f>
        <v>516.17999999999995</v>
      </c>
      <c r="L1002" s="3">
        <f t="shared" si="15"/>
        <v>2974.18</v>
      </c>
      <c r="M1002" s="21">
        <f>TB_INGRESOSYEGRESOS[[#This Row],[Total]]*$M$12</f>
        <v>892.25399999999991</v>
      </c>
    </row>
    <row r="1003" spans="3:13" x14ac:dyDescent="0.25">
      <c r="C1003" t="str">
        <f>IF(COUNTA($E$14:E1003)=COUNTA($E$14:E1002),"","COD - "&amp;COUNTA($E$14:E1003))</f>
        <v>COD - 990</v>
      </c>
      <c r="E1003" s="1">
        <v>45115</v>
      </c>
      <c r="F1003" t="s">
        <v>15</v>
      </c>
      <c r="G1003" t="s">
        <v>29</v>
      </c>
      <c r="H1003" t="s">
        <v>19</v>
      </c>
      <c r="I1003" s="3">
        <v>8175</v>
      </c>
      <c r="J1003" s="4">
        <v>32</v>
      </c>
      <c r="K1003" s="3" cm="1">
        <f t="array" ref="K1003">SUM(TB_INGRESOSYEGRESOS[[#This Row],[Costo]:[Unidades]]*$K$12)</f>
        <v>1723.47</v>
      </c>
      <c r="L1003" s="3">
        <f t="shared" si="15"/>
        <v>9930.4699999999993</v>
      </c>
      <c r="M1003" s="21">
        <f>TB_INGRESOSYEGRESOS[[#This Row],[Total]]*$M$12</f>
        <v>2979.1409999999996</v>
      </c>
    </row>
    <row r="1004" spans="3:13" x14ac:dyDescent="0.25">
      <c r="C1004" t="str">
        <f>IF(COUNTA($E$14:E1004)=COUNTA($E$14:E1003),"","COD - "&amp;COUNTA($E$14:E1004))</f>
        <v>COD - 991</v>
      </c>
      <c r="E1004" s="1">
        <v>45114</v>
      </c>
      <c r="F1004" t="s">
        <v>15</v>
      </c>
      <c r="G1004" t="s">
        <v>29</v>
      </c>
      <c r="H1004" t="s">
        <v>21</v>
      </c>
      <c r="I1004" s="3">
        <v>1868</v>
      </c>
      <c r="J1004" s="4">
        <v>37</v>
      </c>
      <c r="K1004" s="3" cm="1">
        <f t="array" ref="K1004">SUM(TB_INGRESOSYEGRESOS[[#This Row],[Costo]:[Unidades]]*$K$12)</f>
        <v>400.04999999999995</v>
      </c>
      <c r="L1004" s="3">
        <f t="shared" si="15"/>
        <v>2305.0500000000002</v>
      </c>
      <c r="M1004" s="21">
        <f>TB_INGRESOSYEGRESOS[[#This Row],[Total]]*$M$12</f>
        <v>691.51499999999999</v>
      </c>
    </row>
    <row r="1005" spans="3:13" x14ac:dyDescent="0.25">
      <c r="C1005" t="str">
        <f>IF(COUNTA($E$14:E1005)=COUNTA($E$14:E1004),"","COD - "&amp;COUNTA($E$14:E1005))</f>
        <v>COD - 992</v>
      </c>
      <c r="E1005" s="1">
        <v>45114</v>
      </c>
      <c r="F1005" t="s">
        <v>33</v>
      </c>
      <c r="G1005" t="s">
        <v>28</v>
      </c>
      <c r="H1005" t="s">
        <v>19</v>
      </c>
      <c r="I1005" s="3">
        <v>1212</v>
      </c>
      <c r="J1005" s="4">
        <v>15</v>
      </c>
      <c r="K1005" s="3" cm="1">
        <f t="array" ref="K1005">SUM(TB_INGRESOSYEGRESOS[[#This Row],[Costo]:[Unidades]]*$K$12)</f>
        <v>257.66999999999996</v>
      </c>
      <c r="L1005" s="3">
        <f t="shared" si="15"/>
        <v>1484.67</v>
      </c>
      <c r="M1005" s="21">
        <f>TB_INGRESOSYEGRESOS[[#This Row],[Total]]*$M$12</f>
        <v>445.40100000000001</v>
      </c>
    </row>
    <row r="1006" spans="3:13" x14ac:dyDescent="0.25">
      <c r="C1006" t="str">
        <f>IF(COUNTA($E$14:E1006)=COUNTA($E$14:E1005),"","COD - "&amp;COUNTA($E$14:E1006))</f>
        <v>COD - 993</v>
      </c>
      <c r="E1006" s="1">
        <v>45114</v>
      </c>
      <c r="F1006" t="s">
        <v>15</v>
      </c>
      <c r="G1006" t="s">
        <v>29</v>
      </c>
      <c r="H1006" t="s">
        <v>20</v>
      </c>
      <c r="I1006" s="3">
        <v>6105</v>
      </c>
      <c r="J1006" s="4">
        <v>17</v>
      </c>
      <c r="K1006" s="3" cm="1">
        <f t="array" ref="K1006">SUM(TB_INGRESOSYEGRESOS[[#This Row],[Costo]:[Unidades]]*$K$12)</f>
        <v>1285.6199999999999</v>
      </c>
      <c r="L1006" s="3">
        <f t="shared" si="15"/>
        <v>7407.62</v>
      </c>
      <c r="M1006" s="21">
        <f>TB_INGRESOSYEGRESOS[[#This Row],[Total]]*$M$12</f>
        <v>2222.2860000000001</v>
      </c>
    </row>
    <row r="1007" spans="3:13" x14ac:dyDescent="0.25">
      <c r="C1007" t="str">
        <f>IF(COUNTA($E$14:E1007)=COUNTA($E$14:E1006),"","COD - "&amp;COUNTA($E$14:E1007))</f>
        <v>COD - 994</v>
      </c>
      <c r="E1007" s="1">
        <v>45113</v>
      </c>
      <c r="F1007" t="s">
        <v>33</v>
      </c>
      <c r="G1007" t="s">
        <v>28</v>
      </c>
      <c r="H1007" t="s">
        <v>20</v>
      </c>
      <c r="I1007" s="3">
        <v>7736</v>
      </c>
      <c r="J1007" s="4">
        <v>48</v>
      </c>
      <c r="K1007" s="3" cm="1">
        <f t="array" ref="K1007">SUM(TB_INGRESOSYEGRESOS[[#This Row],[Costo]:[Unidades]]*$K$12)</f>
        <v>1634.6399999999999</v>
      </c>
      <c r="L1007" s="3">
        <f t="shared" si="15"/>
        <v>9418.64</v>
      </c>
      <c r="M1007" s="21">
        <f>TB_INGRESOSYEGRESOS[[#This Row],[Total]]*$M$12</f>
        <v>2825.5919999999996</v>
      </c>
    </row>
    <row r="1008" spans="3:13" x14ac:dyDescent="0.25">
      <c r="C1008" t="str">
        <f>IF(COUNTA($E$14:E1008)=COUNTA($E$14:E1007),"","COD - "&amp;COUNTA($E$14:E1008))</f>
        <v>COD - 995</v>
      </c>
      <c r="E1008" s="1">
        <v>45113</v>
      </c>
      <c r="F1008" t="s">
        <v>35</v>
      </c>
      <c r="G1008" t="s">
        <v>28</v>
      </c>
      <c r="H1008" t="s">
        <v>21</v>
      </c>
      <c r="I1008" s="3">
        <v>277</v>
      </c>
      <c r="J1008" s="4">
        <v>32</v>
      </c>
      <c r="K1008" s="3" cm="1">
        <f t="array" ref="K1008">SUM(TB_INGRESOSYEGRESOS[[#This Row],[Costo]:[Unidades]]*$K$12)</f>
        <v>64.89</v>
      </c>
      <c r="L1008" s="3">
        <f t="shared" si="15"/>
        <v>373.89</v>
      </c>
      <c r="M1008" s="21">
        <f>TB_INGRESOSYEGRESOS[[#This Row],[Total]]*$M$12</f>
        <v>112.16699999999999</v>
      </c>
    </row>
    <row r="1009" spans="3:13" x14ac:dyDescent="0.25">
      <c r="C1009" t="str">
        <f>IF(COUNTA($E$14:E1009)=COUNTA($E$14:E1008),"","COD - "&amp;COUNTA($E$14:E1009))</f>
        <v>COD - 996</v>
      </c>
      <c r="E1009" s="1">
        <v>45113</v>
      </c>
      <c r="F1009" t="s">
        <v>31</v>
      </c>
      <c r="G1009" t="s">
        <v>28</v>
      </c>
      <c r="H1009" t="s">
        <v>19</v>
      </c>
      <c r="I1009" s="3">
        <v>9086</v>
      </c>
      <c r="J1009" s="4">
        <v>31</v>
      </c>
      <c r="K1009" s="3" cm="1">
        <f t="array" ref="K1009">SUM(TB_INGRESOSYEGRESOS[[#This Row],[Costo]:[Unidades]]*$K$12)</f>
        <v>1914.57</v>
      </c>
      <c r="L1009" s="3">
        <f t="shared" si="15"/>
        <v>11031.57</v>
      </c>
      <c r="M1009" s="21">
        <f>TB_INGRESOSYEGRESOS[[#This Row],[Total]]*$M$12</f>
        <v>3309.471</v>
      </c>
    </row>
    <row r="1010" spans="3:13" x14ac:dyDescent="0.25">
      <c r="C1010" t="str">
        <f>IF(COUNTA($E$14:E1010)=COUNTA($E$14:E1009),"","COD - "&amp;COUNTA($E$14:E1010))</f>
        <v>COD - 997</v>
      </c>
      <c r="E1010" s="1">
        <v>45111</v>
      </c>
      <c r="F1010" t="s">
        <v>13</v>
      </c>
      <c r="G1010" t="s">
        <v>29</v>
      </c>
      <c r="H1010" t="s">
        <v>19</v>
      </c>
      <c r="I1010" s="3">
        <v>9463</v>
      </c>
      <c r="J1010" s="4">
        <v>28</v>
      </c>
      <c r="K1010" s="3" cm="1">
        <f t="array" ref="K1010">SUM(TB_INGRESOSYEGRESOS[[#This Row],[Costo]:[Unidades]]*$K$12)</f>
        <v>1993.1100000000001</v>
      </c>
      <c r="L1010" s="3">
        <f t="shared" si="15"/>
        <v>11484.11</v>
      </c>
      <c r="M1010" s="21">
        <f>TB_INGRESOSYEGRESOS[[#This Row],[Total]]*$M$12</f>
        <v>3445.2330000000002</v>
      </c>
    </row>
    <row r="1011" spans="3:13" x14ac:dyDescent="0.25">
      <c r="C1011" t="str">
        <f>IF(COUNTA($E$14:E1011)=COUNTA($E$14:E1010),"","COD - "&amp;COUNTA($E$14:E1011))</f>
        <v>COD - 998</v>
      </c>
      <c r="E1011" s="1">
        <v>45111</v>
      </c>
      <c r="F1011" t="s">
        <v>13</v>
      </c>
      <c r="G1011" t="s">
        <v>29</v>
      </c>
      <c r="H1011" t="s">
        <v>20</v>
      </c>
      <c r="I1011" s="3">
        <v>723</v>
      </c>
      <c r="J1011" s="4">
        <v>14</v>
      </c>
      <c r="K1011" s="3" cm="1">
        <f t="array" ref="K1011">SUM(TB_INGRESOSYEGRESOS[[#This Row],[Costo]:[Unidades]]*$K$12)</f>
        <v>154.76999999999998</v>
      </c>
      <c r="L1011" s="3">
        <f t="shared" si="15"/>
        <v>891.77</v>
      </c>
      <c r="M1011" s="21">
        <f>TB_INGRESOSYEGRESOS[[#This Row],[Total]]*$M$12</f>
        <v>267.53100000000001</v>
      </c>
    </row>
    <row r="1012" spans="3:13" x14ac:dyDescent="0.25">
      <c r="C1012" t="str">
        <f>IF(COUNTA($E$14:E1012)=COUNTA($E$14:E1011),"","COD - "&amp;COUNTA($E$14:E1012))</f>
        <v>COD - 999</v>
      </c>
      <c r="E1012" s="1">
        <v>45111</v>
      </c>
      <c r="F1012" t="s">
        <v>32</v>
      </c>
      <c r="G1012" t="s">
        <v>28</v>
      </c>
      <c r="H1012" t="s">
        <v>21</v>
      </c>
      <c r="I1012" s="3">
        <v>4720</v>
      </c>
      <c r="J1012" s="4">
        <v>25</v>
      </c>
      <c r="K1012" s="3" cm="1">
        <f t="array" ref="K1012">SUM(TB_INGRESOSYEGRESOS[[#This Row],[Costo]:[Unidades]]*$K$12)</f>
        <v>996.44999999999993</v>
      </c>
      <c r="L1012" s="3">
        <f t="shared" si="15"/>
        <v>5741.45</v>
      </c>
      <c r="M1012" s="21">
        <f>TB_INGRESOSYEGRESOS[[#This Row],[Total]]*$M$12</f>
        <v>1722.4349999999999</v>
      </c>
    </row>
    <row r="1013" spans="3:13" x14ac:dyDescent="0.25">
      <c r="C1013" t="str">
        <f>IF(COUNTA($E$14:E1013)=COUNTA($E$14:E1012),"","COD - "&amp;COUNTA($E$14:E1013))</f>
        <v>COD - 1000</v>
      </c>
      <c r="E1013" s="1">
        <v>45110</v>
      </c>
      <c r="F1013" t="s">
        <v>32</v>
      </c>
      <c r="G1013" t="s">
        <v>28</v>
      </c>
      <c r="H1013" t="s">
        <v>21</v>
      </c>
      <c r="I1013" s="3">
        <v>4301</v>
      </c>
      <c r="J1013" s="4">
        <v>13</v>
      </c>
      <c r="K1013" s="3" cm="1">
        <f t="array" ref="K1013">SUM(TB_INGRESOSYEGRESOS[[#This Row],[Costo]:[Unidades]]*$K$12)</f>
        <v>905.93999999999994</v>
      </c>
      <c r="L1013" s="3">
        <f t="shared" si="15"/>
        <v>5219.9399999999996</v>
      </c>
      <c r="M1013" s="21">
        <f>TB_INGRESOSYEGRESOS[[#This Row],[Total]]*$M$12</f>
        <v>1565.9819999999997</v>
      </c>
    </row>
    <row r="1014" spans="3:13" x14ac:dyDescent="0.25">
      <c r="C1014" t="str">
        <f>IF(COUNTA($E$14:E1014)=COUNTA($E$14:E1013),"","COD - "&amp;COUNTA($E$14:E1014))</f>
        <v>COD - 1001</v>
      </c>
      <c r="E1014" s="1">
        <v>45109</v>
      </c>
      <c r="F1014" t="s">
        <v>34</v>
      </c>
      <c r="G1014" t="s">
        <v>28</v>
      </c>
      <c r="H1014" t="s">
        <v>20</v>
      </c>
      <c r="I1014" s="3">
        <v>7823</v>
      </c>
      <c r="J1014" s="4">
        <v>39</v>
      </c>
      <c r="K1014" s="3" cm="1">
        <f t="array" ref="K1014">SUM(TB_INGRESOSYEGRESOS[[#This Row],[Costo]:[Unidades]]*$K$12)</f>
        <v>1651.02</v>
      </c>
      <c r="L1014" s="3">
        <f t="shared" si="15"/>
        <v>9513.02</v>
      </c>
      <c r="M1014" s="21">
        <f>TB_INGRESOSYEGRESOS[[#This Row],[Total]]*$M$12</f>
        <v>2853.9059999999999</v>
      </c>
    </row>
    <row r="1015" spans="3:13" x14ac:dyDescent="0.25">
      <c r="C1015" t="str">
        <f>IF(COUNTA($E$14:E1015)=COUNTA($E$14:E1014),"","COD - "&amp;COUNTA($E$14:E1015))</f>
        <v>COD - 1002</v>
      </c>
      <c r="E1015" s="1">
        <v>45109</v>
      </c>
      <c r="F1015" t="s">
        <v>14</v>
      </c>
      <c r="G1015" t="s">
        <v>29</v>
      </c>
      <c r="H1015" t="s">
        <v>20</v>
      </c>
      <c r="I1015" s="3">
        <v>4842</v>
      </c>
      <c r="J1015" s="4">
        <v>47</v>
      </c>
      <c r="K1015" s="3" cm="1">
        <f t="array" ref="K1015">SUM(TB_INGRESOSYEGRESOS[[#This Row],[Costo]:[Unidades]]*$K$12)</f>
        <v>1026.6899999999998</v>
      </c>
      <c r="L1015" s="3">
        <f t="shared" si="15"/>
        <v>5915.69</v>
      </c>
      <c r="M1015" s="21">
        <f>TB_INGRESOSYEGRESOS[[#This Row],[Total]]*$M$12</f>
        <v>1774.7069999999999</v>
      </c>
    </row>
    <row r="1016" spans="3:13" x14ac:dyDescent="0.25">
      <c r="C1016" t="str">
        <f>IF(COUNTA($E$14:E1016)=COUNTA($E$14:E1015),"","COD - "&amp;COUNTA($E$14:E1016))</f>
        <v>COD - 1003</v>
      </c>
      <c r="E1016" s="1">
        <v>45109</v>
      </c>
      <c r="F1016" t="s">
        <v>31</v>
      </c>
      <c r="G1016" t="s">
        <v>28</v>
      </c>
      <c r="H1016" t="s">
        <v>19</v>
      </c>
      <c r="I1016" s="3">
        <v>8355</v>
      </c>
      <c r="J1016" s="4">
        <v>31</v>
      </c>
      <c r="K1016" s="3" cm="1">
        <f t="array" ref="K1016">SUM(TB_INGRESOSYEGRESOS[[#This Row],[Costo]:[Unidades]]*$K$12)</f>
        <v>1761.06</v>
      </c>
      <c r="L1016" s="3">
        <f t="shared" si="15"/>
        <v>10147.06</v>
      </c>
      <c r="M1016" s="21">
        <f>TB_INGRESOSYEGRESOS[[#This Row],[Total]]*$M$12</f>
        <v>3044.1179999999999</v>
      </c>
    </row>
    <row r="1017" spans="3:13" x14ac:dyDescent="0.25">
      <c r="C1017" t="str">
        <f>IF(COUNTA($E$14:E1017)=COUNTA($E$14:E1016),"","COD - "&amp;COUNTA($E$14:E1017))</f>
        <v>COD - 1004</v>
      </c>
      <c r="E1017" s="1">
        <v>45109</v>
      </c>
      <c r="F1017" t="s">
        <v>15</v>
      </c>
      <c r="G1017" t="s">
        <v>29</v>
      </c>
      <c r="H1017" t="s">
        <v>19</v>
      </c>
      <c r="I1017" s="3">
        <v>8179</v>
      </c>
      <c r="J1017" s="4">
        <v>32</v>
      </c>
      <c r="K1017" s="3" cm="1">
        <f t="array" ref="K1017">SUM(TB_INGRESOSYEGRESOS[[#This Row],[Costo]:[Unidades]]*$K$12)</f>
        <v>1724.31</v>
      </c>
      <c r="L1017" s="3">
        <f t="shared" si="15"/>
        <v>9935.31</v>
      </c>
      <c r="M1017" s="21">
        <f>TB_INGRESOSYEGRESOS[[#This Row],[Total]]*$M$12</f>
        <v>2980.5929999999998</v>
      </c>
    </row>
    <row r="1018" spans="3:13" x14ac:dyDescent="0.25">
      <c r="C1018" t="str">
        <f>IF(COUNTA($E$14:E1018)=COUNTA($E$14:E1017),"","COD - "&amp;COUNTA($E$14:E1018))</f>
        <v>COD - 1005</v>
      </c>
      <c r="E1018" s="1">
        <v>45108</v>
      </c>
      <c r="F1018" t="s">
        <v>13</v>
      </c>
      <c r="G1018" t="s">
        <v>29</v>
      </c>
      <c r="H1018" t="s">
        <v>21</v>
      </c>
      <c r="I1018" s="3">
        <v>6815</v>
      </c>
      <c r="J1018" s="4">
        <v>38</v>
      </c>
      <c r="K1018" s="3" cm="1">
        <f t="array" ref="K1018">SUM(TB_INGRESOSYEGRESOS[[#This Row],[Costo]:[Unidades]]*$K$12)</f>
        <v>1439.1299999999999</v>
      </c>
      <c r="L1018" s="3">
        <f t="shared" si="15"/>
        <v>8292.1299999999992</v>
      </c>
      <c r="M1018" s="21">
        <f>TB_INGRESOSYEGRESOS[[#This Row],[Total]]*$M$12</f>
        <v>2487.6389999999997</v>
      </c>
    </row>
    <row r="1019" spans="3:13" x14ac:dyDescent="0.25">
      <c r="C1019" t="str">
        <f>IF(COUNTA($E$14:E1019)=COUNTA($E$14:E1018),"","COD - "&amp;COUNTA($E$14:E1019))</f>
        <v>COD - 1006</v>
      </c>
      <c r="E1019" s="1">
        <v>45108</v>
      </c>
      <c r="F1019" t="s">
        <v>31</v>
      </c>
      <c r="G1019" t="s">
        <v>28</v>
      </c>
      <c r="H1019" t="s">
        <v>20</v>
      </c>
      <c r="I1019" s="3">
        <v>2153</v>
      </c>
      <c r="J1019" s="4">
        <v>50</v>
      </c>
      <c r="K1019" s="3" cm="1">
        <f t="array" ref="K1019">SUM(TB_INGRESOSYEGRESOS[[#This Row],[Costo]:[Unidades]]*$K$12)</f>
        <v>462.63</v>
      </c>
      <c r="L1019" s="3">
        <f t="shared" si="15"/>
        <v>2665.63</v>
      </c>
      <c r="M1019" s="21">
        <f>TB_INGRESOSYEGRESOS[[#This Row],[Total]]*$M$12</f>
        <v>799.68899999999996</v>
      </c>
    </row>
    <row r="1020" spans="3:13" x14ac:dyDescent="0.25">
      <c r="C1020" t="str">
        <f>IF(COUNTA($E$14:E1020)=COUNTA($E$14:E1019),"","COD - "&amp;COUNTA($E$14:E1020))</f>
        <v>COD - 1007</v>
      </c>
      <c r="E1020" s="1">
        <v>45108</v>
      </c>
      <c r="F1020" t="s">
        <v>32</v>
      </c>
      <c r="G1020" t="s">
        <v>28</v>
      </c>
      <c r="H1020" t="s">
        <v>20</v>
      </c>
      <c r="I1020" s="3">
        <v>1779</v>
      </c>
      <c r="J1020" s="4">
        <v>10</v>
      </c>
      <c r="K1020" s="3" cm="1">
        <f t="array" ref="K1020">SUM(TB_INGRESOSYEGRESOS[[#This Row],[Costo]:[Unidades]]*$K$12)</f>
        <v>375.69</v>
      </c>
      <c r="L1020" s="3">
        <f t="shared" si="15"/>
        <v>2164.69</v>
      </c>
      <c r="M1020" s="21">
        <f>TB_INGRESOSYEGRESOS[[#This Row],[Total]]*$M$12</f>
        <v>649.40700000000004</v>
      </c>
    </row>
    <row r="1021" spans="3:13" x14ac:dyDescent="0.25">
      <c r="C1021" t="str">
        <f>IF(COUNTA($E$14:E1021)=COUNTA($E$14:E1020),"","COD - "&amp;COUNTA($E$14:E1021))</f>
        <v>COD - 1008</v>
      </c>
      <c r="E1021" s="1">
        <v>45107</v>
      </c>
      <c r="F1021" t="s">
        <v>33</v>
      </c>
      <c r="G1021" t="s">
        <v>28</v>
      </c>
      <c r="H1021" t="s">
        <v>21</v>
      </c>
      <c r="I1021" s="3">
        <v>1815</v>
      </c>
      <c r="J1021" s="4">
        <v>16</v>
      </c>
      <c r="K1021" s="3" cm="1">
        <f t="array" ref="K1021">SUM(TB_INGRESOSYEGRESOS[[#This Row],[Costo]:[Unidades]]*$K$12)</f>
        <v>384.51</v>
      </c>
      <c r="L1021" s="3">
        <f t="shared" si="15"/>
        <v>2215.5100000000002</v>
      </c>
      <c r="M1021" s="21">
        <f>TB_INGRESOSYEGRESOS[[#This Row],[Total]]*$M$12</f>
        <v>664.65300000000002</v>
      </c>
    </row>
    <row r="1022" spans="3:13" x14ac:dyDescent="0.25">
      <c r="C1022" t="str">
        <f>IF(COUNTA($E$14:E1022)=COUNTA($E$14:E1021),"","COD - "&amp;COUNTA($E$14:E1022))</f>
        <v>COD - 1009</v>
      </c>
      <c r="E1022" s="1">
        <v>45107</v>
      </c>
      <c r="F1022" t="s">
        <v>14</v>
      </c>
      <c r="G1022" t="s">
        <v>29</v>
      </c>
      <c r="H1022" t="s">
        <v>19</v>
      </c>
      <c r="I1022" s="3">
        <v>4440</v>
      </c>
      <c r="J1022" s="4">
        <v>35</v>
      </c>
      <c r="K1022" s="3" cm="1">
        <f t="array" ref="K1022">SUM(TB_INGRESOSYEGRESOS[[#This Row],[Costo]:[Unidades]]*$K$12)</f>
        <v>939.75</v>
      </c>
      <c r="L1022" s="3">
        <f t="shared" si="15"/>
        <v>5414.75</v>
      </c>
      <c r="M1022" s="21">
        <f>TB_INGRESOSYEGRESOS[[#This Row],[Total]]*$M$12</f>
        <v>1624.425</v>
      </c>
    </row>
    <row r="1023" spans="3:13" x14ac:dyDescent="0.25">
      <c r="C1023" t="str">
        <f>IF(COUNTA($E$14:E1023)=COUNTA($E$14:E1022),"","COD - "&amp;COUNTA($E$14:E1023))</f>
        <v>COD - 1010</v>
      </c>
      <c r="E1023" s="1">
        <v>45106</v>
      </c>
      <c r="F1023" t="s">
        <v>35</v>
      </c>
      <c r="G1023" t="s">
        <v>28</v>
      </c>
      <c r="H1023" t="s">
        <v>20</v>
      </c>
      <c r="I1023" s="3">
        <v>8500</v>
      </c>
      <c r="J1023" s="4">
        <v>34</v>
      </c>
      <c r="K1023" s="3" cm="1">
        <f t="array" ref="K1023">SUM(TB_INGRESOSYEGRESOS[[#This Row],[Costo]:[Unidades]]*$K$12)</f>
        <v>1792.14</v>
      </c>
      <c r="L1023" s="3">
        <f t="shared" si="15"/>
        <v>10326.14</v>
      </c>
      <c r="M1023" s="21">
        <f>TB_INGRESOSYEGRESOS[[#This Row],[Total]]*$M$12</f>
        <v>3097.8419999999996</v>
      </c>
    </row>
    <row r="1024" spans="3:13" x14ac:dyDescent="0.25">
      <c r="C1024" t="str">
        <f>IF(COUNTA($E$14:E1024)=COUNTA($E$14:E1023),"","COD - "&amp;COUNTA($E$14:E1024))</f>
        <v>COD - 1011</v>
      </c>
      <c r="E1024" s="1">
        <v>45106</v>
      </c>
      <c r="F1024" t="s">
        <v>13</v>
      </c>
      <c r="G1024" t="s">
        <v>29</v>
      </c>
      <c r="H1024" t="s">
        <v>20</v>
      </c>
      <c r="I1024" s="3">
        <v>6003</v>
      </c>
      <c r="J1024" s="4">
        <v>42</v>
      </c>
      <c r="K1024" s="3" cm="1">
        <f t="array" ref="K1024">SUM(TB_INGRESOSYEGRESOS[[#This Row],[Costo]:[Unidades]]*$K$12)</f>
        <v>1269.4499999999998</v>
      </c>
      <c r="L1024" s="3">
        <f t="shared" si="15"/>
        <v>7314.45</v>
      </c>
      <c r="M1024" s="21">
        <f>TB_INGRESOSYEGRESOS[[#This Row],[Total]]*$M$12</f>
        <v>2194.335</v>
      </c>
    </row>
    <row r="1025" spans="3:13" x14ac:dyDescent="0.25">
      <c r="C1025" t="str">
        <f>IF(COUNTA($E$14:E1025)=COUNTA($E$14:E1024),"","COD - "&amp;COUNTA($E$14:E1025))</f>
        <v>COD - 1012</v>
      </c>
      <c r="E1025" s="1">
        <v>45106</v>
      </c>
      <c r="F1025" t="s">
        <v>32</v>
      </c>
      <c r="G1025" t="s">
        <v>28</v>
      </c>
      <c r="H1025" t="s">
        <v>19</v>
      </c>
      <c r="I1025" s="3">
        <v>3285</v>
      </c>
      <c r="J1025" s="4">
        <v>34</v>
      </c>
      <c r="K1025" s="3" cm="1">
        <f t="array" ref="K1025">SUM(TB_INGRESOSYEGRESOS[[#This Row],[Costo]:[Unidades]]*$K$12)</f>
        <v>696.99</v>
      </c>
      <c r="L1025" s="3">
        <f t="shared" si="15"/>
        <v>4015.99</v>
      </c>
      <c r="M1025" s="21">
        <f>TB_INGRESOSYEGRESOS[[#This Row],[Total]]*$M$12</f>
        <v>1204.7969999999998</v>
      </c>
    </row>
    <row r="1026" spans="3:13" x14ac:dyDescent="0.25">
      <c r="C1026" t="str">
        <f>IF(COUNTA($E$14:E1026)=COUNTA($E$14:E1025),"","COD - "&amp;COUNTA($E$14:E1026))</f>
        <v>COD - 1013</v>
      </c>
      <c r="E1026" s="1">
        <v>45106</v>
      </c>
      <c r="F1026" t="s">
        <v>16</v>
      </c>
      <c r="G1026" t="s">
        <v>29</v>
      </c>
      <c r="H1026" t="s">
        <v>19</v>
      </c>
      <c r="I1026" s="3">
        <v>1145</v>
      </c>
      <c r="J1026" s="4">
        <v>42</v>
      </c>
      <c r="K1026" s="3" cm="1">
        <f t="array" ref="K1026">SUM(TB_INGRESOSYEGRESOS[[#This Row],[Costo]:[Unidades]]*$K$12)</f>
        <v>249.26999999999998</v>
      </c>
      <c r="L1026" s="3">
        <f t="shared" si="15"/>
        <v>1436.27</v>
      </c>
      <c r="M1026" s="21">
        <f>TB_INGRESOSYEGRESOS[[#This Row],[Total]]*$M$12</f>
        <v>430.88099999999997</v>
      </c>
    </row>
    <row r="1027" spans="3:13" x14ac:dyDescent="0.25">
      <c r="C1027" t="str">
        <f>IF(COUNTA($E$14:E1027)=COUNTA($E$14:E1026),"","COD - "&amp;COUNTA($E$14:E1027))</f>
        <v>COD - 1014</v>
      </c>
      <c r="E1027" s="1">
        <v>45106</v>
      </c>
      <c r="F1027" t="s">
        <v>14</v>
      </c>
      <c r="G1027" t="s">
        <v>29</v>
      </c>
      <c r="H1027" t="s">
        <v>21</v>
      </c>
      <c r="I1027" s="3">
        <v>873</v>
      </c>
      <c r="J1027" s="4">
        <v>37</v>
      </c>
      <c r="K1027" s="3" cm="1">
        <f t="array" ref="K1027">SUM(TB_INGRESOSYEGRESOS[[#This Row],[Costo]:[Unidades]]*$K$12)</f>
        <v>191.1</v>
      </c>
      <c r="L1027" s="3">
        <f t="shared" si="15"/>
        <v>1101.0999999999999</v>
      </c>
      <c r="M1027" s="21">
        <f>TB_INGRESOSYEGRESOS[[#This Row],[Total]]*$M$12</f>
        <v>330.33</v>
      </c>
    </row>
    <row r="1028" spans="3:13" x14ac:dyDescent="0.25">
      <c r="C1028" t="str">
        <f>IF(COUNTA($E$14:E1028)=COUNTA($E$14:E1027),"","COD - "&amp;COUNTA($E$14:E1028))</f>
        <v>COD - 1015</v>
      </c>
      <c r="E1028" s="1">
        <v>45106</v>
      </c>
      <c r="F1028" t="s">
        <v>31</v>
      </c>
      <c r="G1028" t="s">
        <v>28</v>
      </c>
      <c r="H1028" t="s">
        <v>21</v>
      </c>
      <c r="I1028" s="3">
        <v>1796</v>
      </c>
      <c r="J1028" s="4">
        <v>42</v>
      </c>
      <c r="K1028" s="3" cm="1">
        <f t="array" ref="K1028">SUM(TB_INGRESOSYEGRESOS[[#This Row],[Costo]:[Unidades]]*$K$12)</f>
        <v>385.97999999999996</v>
      </c>
      <c r="L1028" s="3">
        <f t="shared" si="15"/>
        <v>2223.98</v>
      </c>
      <c r="M1028" s="21">
        <f>TB_INGRESOSYEGRESOS[[#This Row],[Total]]*$M$12</f>
        <v>667.19399999999996</v>
      </c>
    </row>
    <row r="1029" spans="3:13" x14ac:dyDescent="0.25">
      <c r="C1029" t="str">
        <f>IF(COUNTA($E$14:E1029)=COUNTA($E$14:E1028),"","COD - "&amp;COUNTA($E$14:E1029))</f>
        <v>COD - 1016</v>
      </c>
      <c r="E1029" s="1">
        <v>45105</v>
      </c>
      <c r="F1029" t="s">
        <v>14</v>
      </c>
      <c r="G1029" t="s">
        <v>29</v>
      </c>
      <c r="H1029" t="s">
        <v>20</v>
      </c>
      <c r="I1029" s="3">
        <v>6376</v>
      </c>
      <c r="J1029" s="4">
        <v>17</v>
      </c>
      <c r="K1029" s="3" cm="1">
        <f t="array" ref="K1029">SUM(TB_INGRESOSYEGRESOS[[#This Row],[Costo]:[Unidades]]*$K$12)</f>
        <v>1342.53</v>
      </c>
      <c r="L1029" s="3">
        <f t="shared" si="15"/>
        <v>7735.53</v>
      </c>
      <c r="M1029" s="21">
        <f>TB_INGRESOSYEGRESOS[[#This Row],[Total]]*$M$12</f>
        <v>2320.6589999999997</v>
      </c>
    </row>
    <row r="1030" spans="3:13" x14ac:dyDescent="0.25">
      <c r="C1030" t="str">
        <f>IF(COUNTA($E$14:E1030)=COUNTA($E$14:E1029),"","COD - "&amp;COUNTA($E$14:E1030))</f>
        <v>COD - 1017</v>
      </c>
      <c r="E1030" s="1">
        <v>45105</v>
      </c>
      <c r="F1030" t="s">
        <v>31</v>
      </c>
      <c r="G1030" t="s">
        <v>28</v>
      </c>
      <c r="H1030" t="s">
        <v>20</v>
      </c>
      <c r="I1030" s="3">
        <v>7683</v>
      </c>
      <c r="J1030" s="4">
        <v>47</v>
      </c>
      <c r="K1030" s="3" cm="1">
        <f t="array" ref="K1030">SUM(TB_INGRESOSYEGRESOS[[#This Row],[Costo]:[Unidades]]*$K$12)</f>
        <v>1623.2999999999997</v>
      </c>
      <c r="L1030" s="3">
        <f t="shared" si="15"/>
        <v>9353.2999999999993</v>
      </c>
      <c r="M1030" s="21">
        <f>TB_INGRESOSYEGRESOS[[#This Row],[Total]]*$M$12</f>
        <v>2805.99</v>
      </c>
    </row>
    <row r="1031" spans="3:13" x14ac:dyDescent="0.25">
      <c r="C1031" t="str">
        <f>IF(COUNTA($E$14:E1031)=COUNTA($E$14:E1030),"","COD - "&amp;COUNTA($E$14:E1031))</f>
        <v>COD - 1018</v>
      </c>
      <c r="E1031" s="1">
        <v>45105</v>
      </c>
      <c r="F1031" t="s">
        <v>35</v>
      </c>
      <c r="G1031" t="s">
        <v>28</v>
      </c>
      <c r="H1031" t="s">
        <v>20</v>
      </c>
      <c r="I1031" s="3">
        <v>2106</v>
      </c>
      <c r="J1031" s="4">
        <v>15</v>
      </c>
      <c r="K1031" s="3" cm="1">
        <f t="array" ref="K1031">SUM(TB_INGRESOSYEGRESOS[[#This Row],[Costo]:[Unidades]]*$K$12)</f>
        <v>445.40999999999997</v>
      </c>
      <c r="L1031" s="3">
        <f t="shared" si="15"/>
        <v>2566.41</v>
      </c>
      <c r="M1031" s="21">
        <f>TB_INGRESOSYEGRESOS[[#This Row],[Total]]*$M$12</f>
        <v>769.92299999999989</v>
      </c>
    </row>
    <row r="1032" spans="3:13" x14ac:dyDescent="0.25">
      <c r="C1032" t="str">
        <f>IF(COUNTA($E$14:E1032)=COUNTA($E$14:E1031),"","COD - "&amp;COUNTA($E$14:E1032))</f>
        <v>COD - 1019</v>
      </c>
      <c r="E1032" s="1">
        <v>45105</v>
      </c>
      <c r="F1032" t="s">
        <v>31</v>
      </c>
      <c r="G1032" t="s">
        <v>28</v>
      </c>
      <c r="H1032" t="s">
        <v>20</v>
      </c>
      <c r="I1032" s="3">
        <v>8234</v>
      </c>
      <c r="J1032" s="4">
        <v>38</v>
      </c>
      <c r="K1032" s="3" cm="1">
        <f t="array" ref="K1032">SUM(TB_INGRESOSYEGRESOS[[#This Row],[Costo]:[Unidades]]*$K$12)</f>
        <v>1737.12</v>
      </c>
      <c r="L1032" s="3">
        <f t="shared" si="15"/>
        <v>10009.119999999999</v>
      </c>
      <c r="M1032" s="21">
        <f>TB_INGRESOSYEGRESOS[[#This Row],[Total]]*$M$12</f>
        <v>3002.7359999999994</v>
      </c>
    </row>
    <row r="1033" spans="3:13" x14ac:dyDescent="0.25">
      <c r="C1033" t="str">
        <f>IF(COUNTA($E$14:E1033)=COUNTA($E$14:E1032),"","COD - "&amp;COUNTA($E$14:E1033))</f>
        <v>COD - 1020</v>
      </c>
      <c r="E1033" s="1">
        <v>45104</v>
      </c>
      <c r="F1033" t="s">
        <v>31</v>
      </c>
      <c r="G1033" t="s">
        <v>28</v>
      </c>
      <c r="H1033" t="s">
        <v>20</v>
      </c>
      <c r="I1033" s="3">
        <v>7673</v>
      </c>
      <c r="J1033" s="4">
        <v>15</v>
      </c>
      <c r="K1033" s="3" cm="1">
        <f t="array" ref="K1033">SUM(TB_INGRESOSYEGRESOS[[#This Row],[Costo]:[Unidades]]*$K$12)</f>
        <v>1614.48</v>
      </c>
      <c r="L1033" s="3">
        <f t="shared" si="15"/>
        <v>9302.48</v>
      </c>
      <c r="M1033" s="21">
        <f>TB_INGRESOSYEGRESOS[[#This Row],[Total]]*$M$12</f>
        <v>2790.7439999999997</v>
      </c>
    </row>
    <row r="1034" spans="3:13" x14ac:dyDescent="0.25">
      <c r="C1034" t="str">
        <f>IF(COUNTA($E$14:E1034)=COUNTA($E$14:E1033),"","COD - "&amp;COUNTA($E$14:E1034))</f>
        <v>COD - 1021</v>
      </c>
      <c r="E1034" s="1">
        <v>45104</v>
      </c>
      <c r="F1034" t="s">
        <v>31</v>
      </c>
      <c r="G1034" t="s">
        <v>28</v>
      </c>
      <c r="H1034" t="s">
        <v>20</v>
      </c>
      <c r="I1034" s="3">
        <v>876</v>
      </c>
      <c r="J1034" s="4">
        <v>29</v>
      </c>
      <c r="K1034" s="3" cm="1">
        <f t="array" ref="K1034">SUM(TB_INGRESOSYEGRESOS[[#This Row],[Costo]:[Unidades]]*$K$12)</f>
        <v>190.04999999999998</v>
      </c>
      <c r="L1034" s="3">
        <f t="shared" si="15"/>
        <v>1095.05</v>
      </c>
      <c r="M1034" s="21">
        <f>TB_INGRESOSYEGRESOS[[#This Row],[Total]]*$M$12</f>
        <v>328.51499999999999</v>
      </c>
    </row>
    <row r="1035" spans="3:13" x14ac:dyDescent="0.25">
      <c r="C1035" t="str">
        <f>IF(COUNTA($E$14:E1035)=COUNTA($E$14:E1034),"","COD - "&amp;COUNTA($E$14:E1035))</f>
        <v>COD - 1022</v>
      </c>
      <c r="E1035" s="1">
        <v>45103</v>
      </c>
      <c r="F1035" t="s">
        <v>15</v>
      </c>
      <c r="G1035" t="s">
        <v>29</v>
      </c>
      <c r="H1035" t="s">
        <v>19</v>
      </c>
      <c r="I1035" s="3">
        <v>8469</v>
      </c>
      <c r="J1035" s="4">
        <v>30</v>
      </c>
      <c r="K1035" s="3" cm="1">
        <f t="array" ref="K1035">SUM(TB_INGRESOSYEGRESOS[[#This Row],[Costo]:[Unidades]]*$K$12)</f>
        <v>1784.79</v>
      </c>
      <c r="L1035" s="3">
        <f t="shared" si="15"/>
        <v>10283.790000000001</v>
      </c>
      <c r="M1035" s="21">
        <f>TB_INGRESOSYEGRESOS[[#This Row],[Total]]*$M$12</f>
        <v>3085.1370000000002</v>
      </c>
    </row>
    <row r="1036" spans="3:13" x14ac:dyDescent="0.25">
      <c r="C1036" t="str">
        <f>IF(COUNTA($E$14:E1036)=COUNTA($E$14:E1035),"","COD - "&amp;COUNTA($E$14:E1036))</f>
        <v>COD - 1023</v>
      </c>
      <c r="E1036" s="1">
        <v>45103</v>
      </c>
      <c r="F1036" t="s">
        <v>33</v>
      </c>
      <c r="G1036" t="s">
        <v>28</v>
      </c>
      <c r="H1036" t="s">
        <v>19</v>
      </c>
      <c r="I1036" s="3">
        <v>9633</v>
      </c>
      <c r="J1036" s="4">
        <v>15</v>
      </c>
      <c r="K1036" s="3" cm="1">
        <f t="array" ref="K1036">SUM(TB_INGRESOSYEGRESOS[[#This Row],[Costo]:[Unidades]]*$K$12)</f>
        <v>2026.08</v>
      </c>
      <c r="L1036" s="3">
        <f t="shared" si="15"/>
        <v>11674.08</v>
      </c>
      <c r="M1036" s="21">
        <f>TB_INGRESOSYEGRESOS[[#This Row],[Total]]*$M$12</f>
        <v>3502.2239999999997</v>
      </c>
    </row>
    <row r="1037" spans="3:13" x14ac:dyDescent="0.25">
      <c r="C1037" t="str">
        <f>IF(COUNTA($E$14:E1037)=COUNTA($E$14:E1036),"","COD - "&amp;COUNTA($E$14:E1037))</f>
        <v>COD - 1024</v>
      </c>
      <c r="E1037" s="1">
        <v>45103</v>
      </c>
      <c r="F1037" t="s">
        <v>15</v>
      </c>
      <c r="G1037" t="s">
        <v>29</v>
      </c>
      <c r="H1037" t="s">
        <v>21</v>
      </c>
      <c r="I1037" s="3">
        <v>7479</v>
      </c>
      <c r="J1037" s="4">
        <v>38</v>
      </c>
      <c r="K1037" s="3" cm="1">
        <f t="array" ref="K1037">SUM(TB_INGRESOSYEGRESOS[[#This Row],[Costo]:[Unidades]]*$K$12)</f>
        <v>1578.57</v>
      </c>
      <c r="L1037" s="3">
        <f t="shared" si="15"/>
        <v>9095.57</v>
      </c>
      <c r="M1037" s="21">
        <f>TB_INGRESOSYEGRESOS[[#This Row],[Total]]*$M$12</f>
        <v>2728.6709999999998</v>
      </c>
    </row>
    <row r="1038" spans="3:13" x14ac:dyDescent="0.25">
      <c r="C1038" t="str">
        <f>IF(COUNTA($E$14:E1038)=COUNTA($E$14:E1037),"","COD - "&amp;COUNTA($E$14:E1038))</f>
        <v>COD - 1025</v>
      </c>
      <c r="E1038" s="1">
        <v>45103</v>
      </c>
      <c r="F1038" t="s">
        <v>16</v>
      </c>
      <c r="G1038" t="s">
        <v>29</v>
      </c>
      <c r="H1038" t="s">
        <v>21</v>
      </c>
      <c r="I1038" s="3">
        <v>6307</v>
      </c>
      <c r="J1038" s="4">
        <v>26</v>
      </c>
      <c r="K1038" s="3" cm="1">
        <f t="array" ref="K1038">SUM(TB_INGRESOSYEGRESOS[[#This Row],[Costo]:[Unidades]]*$K$12)</f>
        <v>1329.93</v>
      </c>
      <c r="L1038" s="3">
        <f t="shared" ref="L1038:L1101" si="16">IF(SUM(I1038:K1038)=0,"",SUM(I1038:K1038))</f>
        <v>7662.93</v>
      </c>
      <c r="M1038" s="21">
        <f>TB_INGRESOSYEGRESOS[[#This Row],[Total]]*$M$12</f>
        <v>2298.8789999999999</v>
      </c>
    </row>
    <row r="1039" spans="3:13" x14ac:dyDescent="0.25">
      <c r="C1039" t="str">
        <f>IF(COUNTA($E$14:E1039)=COUNTA($E$14:E1038),"","COD - "&amp;COUNTA($E$14:E1039))</f>
        <v>COD - 1026</v>
      </c>
      <c r="E1039" s="1">
        <v>45103</v>
      </c>
      <c r="F1039" t="s">
        <v>32</v>
      </c>
      <c r="G1039" t="s">
        <v>28</v>
      </c>
      <c r="H1039" t="s">
        <v>21</v>
      </c>
      <c r="I1039" s="3">
        <v>4731</v>
      </c>
      <c r="J1039" s="4">
        <v>31</v>
      </c>
      <c r="K1039" s="3" cm="1">
        <f t="array" ref="K1039">SUM(TB_INGRESOSYEGRESOS[[#This Row],[Costo]:[Unidades]]*$K$12)</f>
        <v>1000.02</v>
      </c>
      <c r="L1039" s="3">
        <f t="shared" si="16"/>
        <v>5762.02</v>
      </c>
      <c r="M1039" s="21">
        <f>TB_INGRESOSYEGRESOS[[#This Row],[Total]]*$M$12</f>
        <v>1728.606</v>
      </c>
    </row>
    <row r="1040" spans="3:13" x14ac:dyDescent="0.25">
      <c r="C1040" t="str">
        <f>IF(COUNTA($E$14:E1040)=COUNTA($E$14:E1039),"","COD - "&amp;COUNTA($E$14:E1040))</f>
        <v>COD - 1027</v>
      </c>
      <c r="E1040" s="1">
        <v>45102</v>
      </c>
      <c r="F1040" t="s">
        <v>31</v>
      </c>
      <c r="G1040" t="s">
        <v>28</v>
      </c>
      <c r="H1040" t="s">
        <v>21</v>
      </c>
      <c r="I1040" s="3">
        <v>2034</v>
      </c>
      <c r="J1040" s="4">
        <v>41</v>
      </c>
      <c r="K1040" s="3" cm="1">
        <f t="array" ref="K1040">SUM(TB_INGRESOSYEGRESOS[[#This Row],[Costo]:[Unidades]]*$K$12)</f>
        <v>435.75</v>
      </c>
      <c r="L1040" s="3">
        <f t="shared" si="16"/>
        <v>2510.75</v>
      </c>
      <c r="M1040" s="21">
        <f>TB_INGRESOSYEGRESOS[[#This Row],[Total]]*$M$12</f>
        <v>753.22500000000002</v>
      </c>
    </row>
    <row r="1041" spans="3:13" x14ac:dyDescent="0.25">
      <c r="C1041" t="str">
        <f>IF(COUNTA($E$14:E1041)=COUNTA($E$14:E1040),"","COD - "&amp;COUNTA($E$14:E1041))</f>
        <v>COD - 1028</v>
      </c>
      <c r="E1041" s="1">
        <v>45102</v>
      </c>
      <c r="F1041" t="s">
        <v>33</v>
      </c>
      <c r="G1041" t="s">
        <v>28</v>
      </c>
      <c r="H1041" t="s">
        <v>19</v>
      </c>
      <c r="I1041" s="3">
        <v>5084</v>
      </c>
      <c r="J1041" s="4">
        <v>11</v>
      </c>
      <c r="K1041" s="3" cm="1">
        <f t="array" ref="K1041">SUM(TB_INGRESOSYEGRESOS[[#This Row],[Costo]:[Unidades]]*$K$12)</f>
        <v>1069.9499999999998</v>
      </c>
      <c r="L1041" s="3">
        <f t="shared" si="16"/>
        <v>6164.95</v>
      </c>
      <c r="M1041" s="21">
        <f>TB_INGRESOSYEGRESOS[[#This Row],[Total]]*$M$12</f>
        <v>1849.4849999999999</v>
      </c>
    </row>
    <row r="1042" spans="3:13" x14ac:dyDescent="0.25">
      <c r="C1042" t="str">
        <f>IF(COUNTA($E$14:E1042)=COUNTA($E$14:E1041),"","COD - "&amp;COUNTA($E$14:E1042))</f>
        <v>COD - 1029</v>
      </c>
      <c r="E1042" s="1">
        <v>45102</v>
      </c>
      <c r="F1042" t="s">
        <v>31</v>
      </c>
      <c r="G1042" t="s">
        <v>28</v>
      </c>
      <c r="H1042" t="s">
        <v>20</v>
      </c>
      <c r="I1042" s="3">
        <v>7125</v>
      </c>
      <c r="J1042" s="4">
        <v>39</v>
      </c>
      <c r="K1042" s="3" cm="1">
        <f t="array" ref="K1042">SUM(TB_INGRESOSYEGRESOS[[#This Row],[Costo]:[Unidades]]*$K$12)</f>
        <v>1504.44</v>
      </c>
      <c r="L1042" s="3">
        <f t="shared" si="16"/>
        <v>8668.44</v>
      </c>
      <c r="M1042" s="21">
        <f>TB_INGRESOSYEGRESOS[[#This Row],[Total]]*$M$12</f>
        <v>2600.5320000000002</v>
      </c>
    </row>
    <row r="1043" spans="3:13" x14ac:dyDescent="0.25">
      <c r="C1043" t="str">
        <f>IF(COUNTA($E$14:E1043)=COUNTA($E$14:E1042),"","COD - "&amp;COUNTA($E$14:E1043))</f>
        <v>COD - 1030</v>
      </c>
      <c r="E1043" s="1">
        <v>45101</v>
      </c>
      <c r="F1043" t="s">
        <v>35</v>
      </c>
      <c r="G1043" t="s">
        <v>28</v>
      </c>
      <c r="H1043" t="s">
        <v>21</v>
      </c>
      <c r="I1043" s="3">
        <v>2841</v>
      </c>
      <c r="J1043" s="4">
        <v>17</v>
      </c>
      <c r="K1043" s="3" cm="1">
        <f t="array" ref="K1043">SUM(TB_INGRESOSYEGRESOS[[#This Row],[Costo]:[Unidades]]*$K$12)</f>
        <v>600.18000000000006</v>
      </c>
      <c r="L1043" s="3">
        <f t="shared" si="16"/>
        <v>3458.1800000000003</v>
      </c>
      <c r="M1043" s="21">
        <f>TB_INGRESOSYEGRESOS[[#This Row],[Total]]*$M$12</f>
        <v>1037.454</v>
      </c>
    </row>
    <row r="1044" spans="3:13" x14ac:dyDescent="0.25">
      <c r="C1044" t="str">
        <f>IF(COUNTA($E$14:E1044)=COUNTA($E$14:E1043),"","COD - "&amp;COUNTA($E$14:E1044))</f>
        <v>COD - 1031</v>
      </c>
      <c r="E1044" s="1">
        <v>45101</v>
      </c>
      <c r="F1044" t="s">
        <v>31</v>
      </c>
      <c r="G1044" t="s">
        <v>28</v>
      </c>
      <c r="H1044" t="s">
        <v>21</v>
      </c>
      <c r="I1044" s="3">
        <v>8122</v>
      </c>
      <c r="J1044" s="4">
        <v>35</v>
      </c>
      <c r="K1044" s="3" cm="1">
        <f t="array" ref="K1044">SUM(TB_INGRESOSYEGRESOS[[#This Row],[Costo]:[Unidades]]*$K$12)</f>
        <v>1712.9699999999998</v>
      </c>
      <c r="L1044" s="3">
        <f t="shared" si="16"/>
        <v>9869.9699999999993</v>
      </c>
      <c r="M1044" s="21">
        <f>TB_INGRESOSYEGRESOS[[#This Row],[Total]]*$M$12</f>
        <v>2960.9909999999995</v>
      </c>
    </row>
    <row r="1045" spans="3:13" x14ac:dyDescent="0.25">
      <c r="C1045" t="str">
        <f>IF(COUNTA($E$14:E1045)=COUNTA($E$14:E1044),"","COD - "&amp;COUNTA($E$14:E1045))</f>
        <v>COD - 1032</v>
      </c>
      <c r="E1045" s="1">
        <v>45101</v>
      </c>
      <c r="F1045" t="s">
        <v>31</v>
      </c>
      <c r="G1045" t="s">
        <v>28</v>
      </c>
      <c r="H1045" t="s">
        <v>21</v>
      </c>
      <c r="I1045" s="3">
        <v>4021</v>
      </c>
      <c r="J1045" s="4">
        <v>47</v>
      </c>
      <c r="K1045" s="3" cm="1">
        <f t="array" ref="K1045">SUM(TB_INGRESOSYEGRESOS[[#This Row],[Costo]:[Unidades]]*$K$12)</f>
        <v>854.28</v>
      </c>
      <c r="L1045" s="3">
        <f t="shared" si="16"/>
        <v>4922.28</v>
      </c>
      <c r="M1045" s="21">
        <f>TB_INGRESOSYEGRESOS[[#This Row],[Total]]*$M$12</f>
        <v>1476.684</v>
      </c>
    </row>
    <row r="1046" spans="3:13" x14ac:dyDescent="0.25">
      <c r="C1046" t="str">
        <f>IF(COUNTA($E$14:E1046)=COUNTA($E$14:E1045),"","COD - "&amp;COUNTA($E$14:E1046))</f>
        <v>COD - 1033</v>
      </c>
      <c r="E1046" s="1">
        <v>45101</v>
      </c>
      <c r="F1046" t="s">
        <v>31</v>
      </c>
      <c r="G1046" t="s">
        <v>28</v>
      </c>
      <c r="H1046" t="s">
        <v>21</v>
      </c>
      <c r="I1046" s="3">
        <v>2469</v>
      </c>
      <c r="J1046" s="4">
        <v>50</v>
      </c>
      <c r="K1046" s="3" cm="1">
        <f t="array" ref="K1046">SUM(TB_INGRESOSYEGRESOS[[#This Row],[Costo]:[Unidades]]*$K$12)</f>
        <v>528.99</v>
      </c>
      <c r="L1046" s="3">
        <f t="shared" si="16"/>
        <v>3047.99</v>
      </c>
      <c r="M1046" s="21">
        <f>TB_INGRESOSYEGRESOS[[#This Row],[Total]]*$M$12</f>
        <v>914.39699999999993</v>
      </c>
    </row>
    <row r="1047" spans="3:13" x14ac:dyDescent="0.25">
      <c r="C1047" t="str">
        <f>IF(COUNTA($E$14:E1047)=COUNTA($E$14:E1046),"","COD - "&amp;COUNTA($E$14:E1047))</f>
        <v>COD - 1034</v>
      </c>
      <c r="E1047" s="1">
        <v>45101</v>
      </c>
      <c r="F1047" t="s">
        <v>33</v>
      </c>
      <c r="G1047" t="s">
        <v>28</v>
      </c>
      <c r="H1047" t="s">
        <v>19</v>
      </c>
      <c r="I1047" s="3">
        <v>4695</v>
      </c>
      <c r="J1047" s="4">
        <v>18</v>
      </c>
      <c r="K1047" s="3" cm="1">
        <f t="array" ref="K1047">SUM(TB_INGRESOSYEGRESOS[[#This Row],[Costo]:[Unidades]]*$K$12)</f>
        <v>989.7299999999999</v>
      </c>
      <c r="L1047" s="3">
        <f t="shared" si="16"/>
        <v>5702.73</v>
      </c>
      <c r="M1047" s="21">
        <f>TB_INGRESOSYEGRESOS[[#This Row],[Total]]*$M$12</f>
        <v>1710.8189999999997</v>
      </c>
    </row>
    <row r="1048" spans="3:13" x14ac:dyDescent="0.25">
      <c r="C1048" t="str">
        <f>IF(COUNTA($E$14:E1048)=COUNTA($E$14:E1047),"","COD - "&amp;COUNTA($E$14:E1048))</f>
        <v>COD - 1035</v>
      </c>
      <c r="E1048" s="1">
        <v>45100</v>
      </c>
      <c r="F1048" t="s">
        <v>13</v>
      </c>
      <c r="G1048" t="s">
        <v>29</v>
      </c>
      <c r="H1048" t="s">
        <v>21</v>
      </c>
      <c r="I1048" s="3">
        <v>8820</v>
      </c>
      <c r="J1048" s="4">
        <v>19</v>
      </c>
      <c r="K1048" s="3" cm="1">
        <f t="array" ref="K1048">SUM(TB_INGRESOSYEGRESOS[[#This Row],[Costo]:[Unidades]]*$K$12)</f>
        <v>1856.1899999999998</v>
      </c>
      <c r="L1048" s="3">
        <f t="shared" si="16"/>
        <v>10695.19</v>
      </c>
      <c r="M1048" s="21">
        <f>TB_INGRESOSYEGRESOS[[#This Row],[Total]]*$M$12</f>
        <v>3208.5570000000002</v>
      </c>
    </row>
    <row r="1049" spans="3:13" x14ac:dyDescent="0.25">
      <c r="C1049" t="str">
        <f>IF(COUNTA($E$14:E1049)=COUNTA($E$14:E1048),"","COD - "&amp;COUNTA($E$14:E1049))</f>
        <v>COD - 1036</v>
      </c>
      <c r="E1049" s="1">
        <v>45100</v>
      </c>
      <c r="F1049" t="s">
        <v>33</v>
      </c>
      <c r="G1049" t="s">
        <v>28</v>
      </c>
      <c r="H1049" t="s">
        <v>20</v>
      </c>
      <c r="I1049" s="3">
        <v>7087</v>
      </c>
      <c r="J1049" s="4">
        <v>36</v>
      </c>
      <c r="K1049" s="3" cm="1">
        <f t="array" ref="K1049">SUM(TB_INGRESOSYEGRESOS[[#This Row],[Costo]:[Unidades]]*$K$12)</f>
        <v>1495.83</v>
      </c>
      <c r="L1049" s="3">
        <f t="shared" si="16"/>
        <v>8618.83</v>
      </c>
      <c r="M1049" s="21">
        <f>TB_INGRESOSYEGRESOS[[#This Row],[Total]]*$M$12</f>
        <v>2585.6489999999999</v>
      </c>
    </row>
    <row r="1050" spans="3:13" x14ac:dyDescent="0.25">
      <c r="C1050" t="str">
        <f>IF(COUNTA($E$14:E1050)=COUNTA($E$14:E1049),"","COD - "&amp;COUNTA($E$14:E1050))</f>
        <v>COD - 1037</v>
      </c>
      <c r="E1050" s="1">
        <v>45099</v>
      </c>
      <c r="F1050" t="s">
        <v>33</v>
      </c>
      <c r="G1050" t="s">
        <v>28</v>
      </c>
      <c r="H1050" t="s">
        <v>20</v>
      </c>
      <c r="I1050" s="3">
        <v>7868</v>
      </c>
      <c r="J1050" s="4">
        <v>5</v>
      </c>
      <c r="K1050" s="3" cm="1">
        <f t="array" ref="K1050">SUM(TB_INGRESOSYEGRESOS[[#This Row],[Costo]:[Unidades]]*$K$12)</f>
        <v>1653.33</v>
      </c>
      <c r="L1050" s="3">
        <f t="shared" si="16"/>
        <v>9526.33</v>
      </c>
      <c r="M1050" s="21">
        <f>TB_INGRESOSYEGRESOS[[#This Row],[Total]]*$M$12</f>
        <v>2857.8989999999999</v>
      </c>
    </row>
    <row r="1051" spans="3:13" x14ac:dyDescent="0.25">
      <c r="C1051" t="str">
        <f>IF(COUNTA($E$14:E1051)=COUNTA($E$14:E1050),"","COD - "&amp;COUNTA($E$14:E1051))</f>
        <v>COD - 1038</v>
      </c>
      <c r="E1051" s="1">
        <v>45098</v>
      </c>
      <c r="F1051" t="s">
        <v>31</v>
      </c>
      <c r="G1051" t="s">
        <v>28</v>
      </c>
      <c r="H1051" t="s">
        <v>19</v>
      </c>
      <c r="I1051" s="3">
        <v>295</v>
      </c>
      <c r="J1051" s="4">
        <v>18</v>
      </c>
      <c r="K1051" s="3" cm="1">
        <f t="array" ref="K1051">SUM(TB_INGRESOSYEGRESOS[[#This Row],[Costo]:[Unidades]]*$K$12)</f>
        <v>65.72999999999999</v>
      </c>
      <c r="L1051" s="3">
        <f t="shared" si="16"/>
        <v>378.73</v>
      </c>
      <c r="M1051" s="21">
        <f>TB_INGRESOSYEGRESOS[[#This Row],[Total]]*$M$12</f>
        <v>113.619</v>
      </c>
    </row>
    <row r="1052" spans="3:13" x14ac:dyDescent="0.25">
      <c r="C1052" t="str">
        <f>IF(COUNTA($E$14:E1052)=COUNTA($E$14:E1051),"","COD - "&amp;COUNTA($E$14:E1052))</f>
        <v>COD - 1039</v>
      </c>
      <c r="E1052" s="1">
        <v>45097</v>
      </c>
      <c r="F1052" t="s">
        <v>13</v>
      </c>
      <c r="G1052" t="s">
        <v>29</v>
      </c>
      <c r="H1052" t="s">
        <v>21</v>
      </c>
      <c r="I1052" s="3">
        <v>9914</v>
      </c>
      <c r="J1052" s="4">
        <v>29</v>
      </c>
      <c r="K1052" s="3" cm="1">
        <f t="array" ref="K1052">SUM(TB_INGRESOSYEGRESOS[[#This Row],[Costo]:[Unidades]]*$K$12)</f>
        <v>2088.0300000000002</v>
      </c>
      <c r="L1052" s="3">
        <f t="shared" si="16"/>
        <v>12031.03</v>
      </c>
      <c r="M1052" s="21">
        <f>TB_INGRESOSYEGRESOS[[#This Row],[Total]]*$M$12</f>
        <v>3609.3090000000002</v>
      </c>
    </row>
    <row r="1053" spans="3:13" x14ac:dyDescent="0.25">
      <c r="C1053" t="str">
        <f>IF(COUNTA($E$14:E1053)=COUNTA($E$14:E1052),"","COD - "&amp;COUNTA($E$14:E1053))</f>
        <v>COD - 1040</v>
      </c>
      <c r="E1053" s="1">
        <v>45097</v>
      </c>
      <c r="F1053" t="s">
        <v>15</v>
      </c>
      <c r="G1053" t="s">
        <v>29</v>
      </c>
      <c r="H1053" t="s">
        <v>21</v>
      </c>
      <c r="I1053" s="3">
        <v>2772</v>
      </c>
      <c r="J1053" s="4">
        <v>48</v>
      </c>
      <c r="K1053" s="3" cm="1">
        <f t="array" ref="K1053">SUM(TB_INGRESOSYEGRESOS[[#This Row],[Costo]:[Unidades]]*$K$12)</f>
        <v>592.20000000000005</v>
      </c>
      <c r="L1053" s="3">
        <f t="shared" si="16"/>
        <v>3412.2</v>
      </c>
      <c r="M1053" s="21">
        <f>TB_INGRESOSYEGRESOS[[#This Row],[Total]]*$M$12</f>
        <v>1023.6599999999999</v>
      </c>
    </row>
    <row r="1054" spans="3:13" x14ac:dyDescent="0.25">
      <c r="C1054" t="str">
        <f>IF(COUNTA($E$14:E1054)=COUNTA($E$14:E1053),"","COD - "&amp;COUNTA($E$14:E1054))</f>
        <v>COD - 1041</v>
      </c>
      <c r="E1054" s="1">
        <v>45096</v>
      </c>
      <c r="F1054" t="s">
        <v>13</v>
      </c>
      <c r="G1054" t="s">
        <v>29</v>
      </c>
      <c r="H1054" t="s">
        <v>20</v>
      </c>
      <c r="I1054" s="3">
        <v>4457</v>
      </c>
      <c r="J1054" s="4">
        <v>17</v>
      </c>
      <c r="K1054" s="3" cm="1">
        <f t="array" ref="K1054">SUM(TB_INGRESOSYEGRESOS[[#This Row],[Costo]:[Unidades]]*$K$12)</f>
        <v>939.54</v>
      </c>
      <c r="L1054" s="3">
        <f t="shared" si="16"/>
        <v>5413.54</v>
      </c>
      <c r="M1054" s="21">
        <f>TB_INGRESOSYEGRESOS[[#This Row],[Total]]*$M$12</f>
        <v>1624.0619999999999</v>
      </c>
    </row>
    <row r="1055" spans="3:13" x14ac:dyDescent="0.25">
      <c r="C1055" t="str">
        <f>IF(COUNTA($E$14:E1055)=COUNTA($E$14:E1054),"","COD - "&amp;COUNTA($E$14:E1055))</f>
        <v>COD - 1042</v>
      </c>
      <c r="E1055" s="1">
        <v>45096</v>
      </c>
      <c r="F1055" t="s">
        <v>15</v>
      </c>
      <c r="G1055" t="s">
        <v>29</v>
      </c>
      <c r="H1055" t="s">
        <v>19</v>
      </c>
      <c r="I1055" s="3">
        <v>5950</v>
      </c>
      <c r="J1055" s="4">
        <v>18</v>
      </c>
      <c r="K1055" s="3" cm="1">
        <f t="array" ref="K1055">SUM(TB_INGRESOSYEGRESOS[[#This Row],[Costo]:[Unidades]]*$K$12)</f>
        <v>1253.28</v>
      </c>
      <c r="L1055" s="3">
        <f t="shared" si="16"/>
        <v>7221.28</v>
      </c>
      <c r="M1055" s="21">
        <f>TB_INGRESOSYEGRESOS[[#This Row],[Total]]*$M$12</f>
        <v>2166.384</v>
      </c>
    </row>
    <row r="1056" spans="3:13" x14ac:dyDescent="0.25">
      <c r="C1056" t="str">
        <f>IF(COUNTA($E$14:E1056)=COUNTA($E$14:E1055),"","COD - "&amp;COUNTA($E$14:E1056))</f>
        <v>COD - 1043</v>
      </c>
      <c r="E1056" s="1">
        <v>45096</v>
      </c>
      <c r="F1056" t="s">
        <v>14</v>
      </c>
      <c r="G1056" t="s">
        <v>29</v>
      </c>
      <c r="H1056" t="s">
        <v>20</v>
      </c>
      <c r="I1056" s="3">
        <v>9120</v>
      </c>
      <c r="J1056" s="4">
        <v>47</v>
      </c>
      <c r="K1056" s="3" cm="1">
        <f t="array" ref="K1056">SUM(TB_INGRESOSYEGRESOS[[#This Row],[Costo]:[Unidades]]*$K$12)</f>
        <v>1925.0699999999997</v>
      </c>
      <c r="L1056" s="3">
        <f t="shared" si="16"/>
        <v>11092.07</v>
      </c>
      <c r="M1056" s="21">
        <f>TB_INGRESOSYEGRESOS[[#This Row],[Total]]*$M$12</f>
        <v>3327.6209999999996</v>
      </c>
    </row>
    <row r="1057" spans="3:13" x14ac:dyDescent="0.25">
      <c r="C1057" t="str">
        <f>IF(COUNTA($E$14:E1057)=COUNTA($E$14:E1056),"","COD - "&amp;COUNTA($E$14:E1057))</f>
        <v>COD - 1044</v>
      </c>
      <c r="E1057" s="1">
        <v>45096</v>
      </c>
      <c r="F1057" t="s">
        <v>31</v>
      </c>
      <c r="G1057" t="s">
        <v>28</v>
      </c>
      <c r="H1057" t="s">
        <v>19</v>
      </c>
      <c r="I1057" s="3">
        <v>3496</v>
      </c>
      <c r="J1057" s="4">
        <v>41</v>
      </c>
      <c r="K1057" s="3" cm="1">
        <f t="array" ref="K1057">SUM(TB_INGRESOSYEGRESOS[[#This Row],[Costo]:[Unidades]]*$K$12)</f>
        <v>742.77</v>
      </c>
      <c r="L1057" s="3">
        <f t="shared" si="16"/>
        <v>4279.7700000000004</v>
      </c>
      <c r="M1057" s="21">
        <f>TB_INGRESOSYEGRESOS[[#This Row],[Total]]*$M$12</f>
        <v>1283.931</v>
      </c>
    </row>
    <row r="1058" spans="3:13" x14ac:dyDescent="0.25">
      <c r="C1058" t="str">
        <f>IF(COUNTA($E$14:E1058)=COUNTA($E$14:E1057),"","COD - "&amp;COUNTA($E$14:E1058))</f>
        <v>COD - 1045</v>
      </c>
      <c r="E1058" s="1">
        <v>45095</v>
      </c>
      <c r="F1058" t="s">
        <v>15</v>
      </c>
      <c r="G1058" t="s">
        <v>29</v>
      </c>
      <c r="H1058" t="s">
        <v>20</v>
      </c>
      <c r="I1058" s="3">
        <v>764</v>
      </c>
      <c r="J1058" s="4">
        <v>49</v>
      </c>
      <c r="K1058" s="3" cm="1">
        <f t="array" ref="K1058">SUM(TB_INGRESOSYEGRESOS[[#This Row],[Costo]:[Unidades]]*$K$12)</f>
        <v>170.73</v>
      </c>
      <c r="L1058" s="3">
        <f t="shared" si="16"/>
        <v>983.73</v>
      </c>
      <c r="M1058" s="21">
        <f>TB_INGRESOSYEGRESOS[[#This Row],[Total]]*$M$12</f>
        <v>295.11899999999997</v>
      </c>
    </row>
    <row r="1059" spans="3:13" x14ac:dyDescent="0.25">
      <c r="C1059" t="str">
        <f>IF(COUNTA($E$14:E1059)=COUNTA($E$14:E1058),"","COD - "&amp;COUNTA($E$14:E1059))</f>
        <v>COD - 1046</v>
      </c>
      <c r="E1059" s="1">
        <v>45094</v>
      </c>
      <c r="F1059" t="s">
        <v>15</v>
      </c>
      <c r="G1059" t="s">
        <v>29</v>
      </c>
      <c r="H1059" t="s">
        <v>19</v>
      </c>
      <c r="I1059" s="3">
        <v>4406</v>
      </c>
      <c r="J1059" s="4">
        <v>17</v>
      </c>
      <c r="K1059" s="3" cm="1">
        <f t="array" ref="K1059">SUM(TB_INGRESOSYEGRESOS[[#This Row],[Costo]:[Unidades]]*$K$12)</f>
        <v>928.83</v>
      </c>
      <c r="L1059" s="3">
        <f t="shared" si="16"/>
        <v>5351.83</v>
      </c>
      <c r="M1059" s="21">
        <f>TB_INGRESOSYEGRESOS[[#This Row],[Total]]*$M$12</f>
        <v>1605.549</v>
      </c>
    </row>
    <row r="1060" spans="3:13" x14ac:dyDescent="0.25">
      <c r="C1060" t="str">
        <f>IF(COUNTA($E$14:E1060)=COUNTA($E$14:E1059),"","COD - "&amp;COUNTA($E$14:E1060))</f>
        <v>COD - 1047</v>
      </c>
      <c r="E1060" s="1">
        <v>45094</v>
      </c>
      <c r="F1060" t="s">
        <v>15</v>
      </c>
      <c r="G1060" t="s">
        <v>29</v>
      </c>
      <c r="H1060" t="s">
        <v>20</v>
      </c>
      <c r="I1060" s="3">
        <v>9018</v>
      </c>
      <c r="J1060" s="4">
        <v>18</v>
      </c>
      <c r="K1060" s="3" cm="1">
        <f t="array" ref="K1060">SUM(TB_INGRESOSYEGRESOS[[#This Row],[Costo]:[Unidades]]*$K$12)</f>
        <v>1897.56</v>
      </c>
      <c r="L1060" s="3">
        <f t="shared" si="16"/>
        <v>10933.56</v>
      </c>
      <c r="M1060" s="21">
        <f>TB_INGRESOSYEGRESOS[[#This Row],[Total]]*$M$12</f>
        <v>3280.0679999999998</v>
      </c>
    </row>
    <row r="1061" spans="3:13" x14ac:dyDescent="0.25">
      <c r="C1061" t="str">
        <f>IF(COUNTA($E$14:E1061)=COUNTA($E$14:E1060),"","COD - "&amp;COUNTA($E$14:E1061))</f>
        <v>COD - 1048</v>
      </c>
      <c r="E1061" s="1">
        <v>45094</v>
      </c>
      <c r="F1061" t="s">
        <v>16</v>
      </c>
      <c r="G1061" t="s">
        <v>29</v>
      </c>
      <c r="H1061" t="s">
        <v>20</v>
      </c>
      <c r="I1061" s="3">
        <v>5702</v>
      </c>
      <c r="J1061" s="4">
        <v>1</v>
      </c>
      <c r="K1061" s="3" cm="1">
        <f t="array" ref="K1061">SUM(TB_INGRESOSYEGRESOS[[#This Row],[Costo]:[Unidades]]*$K$12)</f>
        <v>1197.6299999999999</v>
      </c>
      <c r="L1061" s="3">
        <f t="shared" si="16"/>
        <v>6900.63</v>
      </c>
      <c r="M1061" s="21">
        <f>TB_INGRESOSYEGRESOS[[#This Row],[Total]]*$M$12</f>
        <v>2070.1889999999999</v>
      </c>
    </row>
    <row r="1062" spans="3:13" x14ac:dyDescent="0.25">
      <c r="C1062" t="str">
        <f>IF(COUNTA($E$14:E1062)=COUNTA($E$14:E1061),"","COD - "&amp;COUNTA($E$14:E1062))</f>
        <v>COD - 1049</v>
      </c>
      <c r="E1062" s="1">
        <v>45093</v>
      </c>
      <c r="F1062" t="s">
        <v>13</v>
      </c>
      <c r="G1062" t="s">
        <v>29</v>
      </c>
      <c r="H1062" t="s">
        <v>20</v>
      </c>
      <c r="I1062" s="3">
        <v>9083</v>
      </c>
      <c r="J1062" s="4">
        <v>31</v>
      </c>
      <c r="K1062" s="3" cm="1">
        <f t="array" ref="K1062">SUM(TB_INGRESOSYEGRESOS[[#This Row],[Costo]:[Unidades]]*$K$12)</f>
        <v>1913.9399999999998</v>
      </c>
      <c r="L1062" s="3">
        <f t="shared" si="16"/>
        <v>11027.94</v>
      </c>
      <c r="M1062" s="21">
        <f>TB_INGRESOSYEGRESOS[[#This Row],[Total]]*$M$12</f>
        <v>3308.3820000000001</v>
      </c>
    </row>
    <row r="1063" spans="3:13" x14ac:dyDescent="0.25">
      <c r="C1063" t="str">
        <f>IF(COUNTA($E$14:E1063)=COUNTA($E$14:E1062),"","COD - "&amp;COUNTA($E$14:E1063))</f>
        <v>COD - 1050</v>
      </c>
      <c r="E1063" s="1">
        <v>45093</v>
      </c>
      <c r="F1063" t="s">
        <v>33</v>
      </c>
      <c r="G1063" t="s">
        <v>28</v>
      </c>
      <c r="H1063" t="s">
        <v>21</v>
      </c>
      <c r="I1063" s="3">
        <v>9010</v>
      </c>
      <c r="J1063" s="4">
        <v>36</v>
      </c>
      <c r="K1063" s="3" cm="1">
        <f t="array" ref="K1063">SUM(TB_INGRESOSYEGRESOS[[#This Row],[Costo]:[Unidades]]*$K$12)</f>
        <v>1899.6599999999999</v>
      </c>
      <c r="L1063" s="3">
        <f t="shared" si="16"/>
        <v>10945.66</v>
      </c>
      <c r="M1063" s="21">
        <f>TB_INGRESOSYEGRESOS[[#This Row],[Total]]*$M$12</f>
        <v>3283.6979999999999</v>
      </c>
    </row>
    <row r="1064" spans="3:13" x14ac:dyDescent="0.25">
      <c r="C1064" t="str">
        <f>IF(COUNTA($E$14:E1064)=COUNTA($E$14:E1063),"","COD - "&amp;COUNTA($E$14:E1064))</f>
        <v>COD - 1051</v>
      </c>
      <c r="E1064" s="1">
        <v>45093</v>
      </c>
      <c r="F1064" t="s">
        <v>34</v>
      </c>
      <c r="G1064" t="s">
        <v>28</v>
      </c>
      <c r="H1064" t="s">
        <v>20</v>
      </c>
      <c r="I1064" s="3">
        <v>1512</v>
      </c>
      <c r="J1064" s="4">
        <v>31</v>
      </c>
      <c r="K1064" s="3" cm="1">
        <f t="array" ref="K1064">SUM(TB_INGRESOSYEGRESOS[[#This Row],[Costo]:[Unidades]]*$K$12)</f>
        <v>324.02999999999997</v>
      </c>
      <c r="L1064" s="3">
        <f t="shared" si="16"/>
        <v>1867.03</v>
      </c>
      <c r="M1064" s="21">
        <f>TB_INGRESOSYEGRESOS[[#This Row],[Total]]*$M$12</f>
        <v>560.10899999999992</v>
      </c>
    </row>
    <row r="1065" spans="3:13" x14ac:dyDescent="0.25">
      <c r="C1065" t="str">
        <f>IF(COUNTA($E$14:E1065)=COUNTA($E$14:E1064),"","COD - "&amp;COUNTA($E$14:E1065))</f>
        <v>COD - 1052</v>
      </c>
      <c r="E1065" s="1">
        <v>45093</v>
      </c>
      <c r="F1065" t="s">
        <v>31</v>
      </c>
      <c r="G1065" t="s">
        <v>28</v>
      </c>
      <c r="H1065" t="s">
        <v>20</v>
      </c>
      <c r="I1065" s="3">
        <v>3796</v>
      </c>
      <c r="J1065" s="4">
        <v>24</v>
      </c>
      <c r="K1065" s="3" cm="1">
        <f t="array" ref="K1065">SUM(TB_INGRESOSYEGRESOS[[#This Row],[Costo]:[Unidades]]*$K$12)</f>
        <v>802.19999999999993</v>
      </c>
      <c r="L1065" s="3">
        <f t="shared" si="16"/>
        <v>4622.2</v>
      </c>
      <c r="M1065" s="21">
        <f>TB_INGRESOSYEGRESOS[[#This Row],[Total]]*$M$12</f>
        <v>1386.6599999999999</v>
      </c>
    </row>
    <row r="1066" spans="3:13" x14ac:dyDescent="0.25">
      <c r="C1066" t="str">
        <f>IF(COUNTA($E$14:E1066)=COUNTA($E$14:E1065),"","COD - "&amp;COUNTA($E$14:E1066))</f>
        <v>COD - 1053</v>
      </c>
      <c r="E1066" s="1">
        <v>45092</v>
      </c>
      <c r="F1066" t="s">
        <v>34</v>
      </c>
      <c r="G1066" t="s">
        <v>28</v>
      </c>
      <c r="H1066" t="s">
        <v>19</v>
      </c>
      <c r="I1066" s="3">
        <v>343</v>
      </c>
      <c r="J1066" s="4">
        <v>32</v>
      </c>
      <c r="K1066" s="3" cm="1">
        <f t="array" ref="K1066">SUM(TB_INGRESOSYEGRESOS[[#This Row],[Costo]:[Unidades]]*$K$12)</f>
        <v>78.75</v>
      </c>
      <c r="L1066" s="3">
        <f t="shared" si="16"/>
        <v>453.75</v>
      </c>
      <c r="M1066" s="21">
        <f>TB_INGRESOSYEGRESOS[[#This Row],[Total]]*$M$12</f>
        <v>136.125</v>
      </c>
    </row>
    <row r="1067" spans="3:13" x14ac:dyDescent="0.25">
      <c r="C1067" t="str">
        <f>IF(COUNTA($E$14:E1067)=COUNTA($E$14:E1066),"","COD - "&amp;COUNTA($E$14:E1067))</f>
        <v>COD - 1054</v>
      </c>
      <c r="E1067" s="1">
        <v>45092</v>
      </c>
      <c r="F1067" t="s">
        <v>32</v>
      </c>
      <c r="G1067" t="s">
        <v>28</v>
      </c>
      <c r="H1067" t="s">
        <v>20</v>
      </c>
      <c r="I1067" s="3">
        <v>9092</v>
      </c>
      <c r="J1067" s="4">
        <v>11</v>
      </c>
      <c r="K1067" s="3" cm="1">
        <f t="array" ref="K1067">SUM(TB_INGRESOSYEGRESOS[[#This Row],[Costo]:[Unidades]]*$K$12)</f>
        <v>1911.6299999999999</v>
      </c>
      <c r="L1067" s="3">
        <f t="shared" si="16"/>
        <v>11014.63</v>
      </c>
      <c r="M1067" s="21">
        <f>TB_INGRESOSYEGRESOS[[#This Row],[Total]]*$M$12</f>
        <v>3304.3889999999997</v>
      </c>
    </row>
    <row r="1068" spans="3:13" x14ac:dyDescent="0.25">
      <c r="C1068" t="str">
        <f>IF(COUNTA($E$14:E1068)=COUNTA($E$14:E1067),"","COD - "&amp;COUNTA($E$14:E1068))</f>
        <v>COD - 1055</v>
      </c>
      <c r="E1068" s="1">
        <v>45091</v>
      </c>
      <c r="F1068" t="s">
        <v>34</v>
      </c>
      <c r="G1068" t="s">
        <v>28</v>
      </c>
      <c r="H1068" t="s">
        <v>20</v>
      </c>
      <c r="I1068" s="3">
        <v>4351</v>
      </c>
      <c r="J1068" s="4">
        <v>45</v>
      </c>
      <c r="K1068" s="3" cm="1">
        <f t="array" ref="K1068">SUM(TB_INGRESOSYEGRESOS[[#This Row],[Costo]:[Unidades]]*$K$12)</f>
        <v>923.16</v>
      </c>
      <c r="L1068" s="3">
        <f t="shared" si="16"/>
        <v>5319.16</v>
      </c>
      <c r="M1068" s="21">
        <f>TB_INGRESOSYEGRESOS[[#This Row],[Total]]*$M$12</f>
        <v>1595.7479999999998</v>
      </c>
    </row>
    <row r="1069" spans="3:13" x14ac:dyDescent="0.25">
      <c r="C1069" t="str">
        <f>IF(COUNTA($E$14:E1069)=COUNTA($E$14:E1068),"","COD - "&amp;COUNTA($E$14:E1069))</f>
        <v>COD - 1056</v>
      </c>
      <c r="E1069" s="1">
        <v>45091</v>
      </c>
      <c r="F1069" t="s">
        <v>15</v>
      </c>
      <c r="G1069" t="s">
        <v>29</v>
      </c>
      <c r="H1069" t="s">
        <v>21</v>
      </c>
      <c r="I1069" s="3">
        <v>2173</v>
      </c>
      <c r="J1069" s="4">
        <v>25</v>
      </c>
      <c r="K1069" s="3" cm="1">
        <f t="array" ref="K1069">SUM(TB_INGRESOSYEGRESOS[[#This Row],[Costo]:[Unidades]]*$K$12)</f>
        <v>461.58</v>
      </c>
      <c r="L1069" s="3">
        <f t="shared" si="16"/>
        <v>2659.58</v>
      </c>
      <c r="M1069" s="21">
        <f>TB_INGRESOSYEGRESOS[[#This Row],[Total]]*$M$12</f>
        <v>797.87399999999991</v>
      </c>
    </row>
    <row r="1070" spans="3:13" x14ac:dyDescent="0.25">
      <c r="C1070" t="str">
        <f>IF(COUNTA($E$14:E1070)=COUNTA($E$14:E1069),"","COD - "&amp;COUNTA($E$14:E1070))</f>
        <v>COD - 1057</v>
      </c>
      <c r="E1070" s="1">
        <v>45090</v>
      </c>
      <c r="F1070" t="s">
        <v>13</v>
      </c>
      <c r="G1070" t="s">
        <v>29</v>
      </c>
      <c r="H1070" t="s">
        <v>20</v>
      </c>
      <c r="I1070" s="3">
        <v>8162</v>
      </c>
      <c r="J1070" s="4">
        <v>29</v>
      </c>
      <c r="K1070" s="3" cm="1">
        <f t="array" ref="K1070">SUM(TB_INGRESOSYEGRESOS[[#This Row],[Costo]:[Unidades]]*$K$12)</f>
        <v>1720.11</v>
      </c>
      <c r="L1070" s="3">
        <f t="shared" si="16"/>
        <v>9911.11</v>
      </c>
      <c r="M1070" s="21">
        <f>TB_INGRESOSYEGRESOS[[#This Row],[Total]]*$M$12</f>
        <v>2973.3330000000001</v>
      </c>
    </row>
    <row r="1071" spans="3:13" x14ac:dyDescent="0.25">
      <c r="C1071" t="str">
        <f>IF(COUNTA($E$14:E1071)=COUNTA($E$14:E1070),"","COD - "&amp;COUNTA($E$14:E1071))</f>
        <v>COD - 1058</v>
      </c>
      <c r="E1071" s="1">
        <v>45090</v>
      </c>
      <c r="F1071" t="s">
        <v>13</v>
      </c>
      <c r="G1071" t="s">
        <v>29</v>
      </c>
      <c r="H1071" t="s">
        <v>19</v>
      </c>
      <c r="I1071" s="3">
        <v>6002</v>
      </c>
      <c r="J1071" s="4">
        <v>3</v>
      </c>
      <c r="K1071" s="3" cm="1">
        <f t="array" ref="K1071">SUM(TB_INGRESOSYEGRESOS[[#This Row],[Costo]:[Unidades]]*$K$12)</f>
        <v>1261.05</v>
      </c>
      <c r="L1071" s="3">
        <f t="shared" si="16"/>
        <v>7266.05</v>
      </c>
      <c r="M1071" s="21">
        <f>TB_INGRESOSYEGRESOS[[#This Row],[Total]]*$M$12</f>
        <v>2179.8150000000001</v>
      </c>
    </row>
    <row r="1072" spans="3:13" x14ac:dyDescent="0.25">
      <c r="C1072" t="str">
        <f>IF(COUNTA($E$14:E1072)=COUNTA($E$14:E1071),"","COD - "&amp;COUNTA($E$14:E1072))</f>
        <v>COD - 1059</v>
      </c>
      <c r="E1072" s="1">
        <v>45090</v>
      </c>
      <c r="F1072" t="s">
        <v>16</v>
      </c>
      <c r="G1072" t="s">
        <v>29</v>
      </c>
      <c r="H1072" t="s">
        <v>20</v>
      </c>
      <c r="I1072" s="3">
        <v>5919</v>
      </c>
      <c r="J1072" s="4">
        <v>13</v>
      </c>
      <c r="K1072" s="3" cm="1">
        <f t="array" ref="K1072">SUM(TB_INGRESOSYEGRESOS[[#This Row],[Costo]:[Unidades]]*$K$12)</f>
        <v>1245.72</v>
      </c>
      <c r="L1072" s="3">
        <f t="shared" si="16"/>
        <v>7177.72</v>
      </c>
      <c r="M1072" s="21">
        <f>TB_INGRESOSYEGRESOS[[#This Row],[Total]]*$M$12</f>
        <v>2153.3159999999998</v>
      </c>
    </row>
    <row r="1073" spans="3:13" x14ac:dyDescent="0.25">
      <c r="C1073" t="str">
        <f>IF(COUNTA($E$14:E1073)=COUNTA($E$14:E1072),"","COD - "&amp;COUNTA($E$14:E1073))</f>
        <v>COD - 1060</v>
      </c>
      <c r="E1073" s="1">
        <v>45089</v>
      </c>
      <c r="F1073" t="s">
        <v>13</v>
      </c>
      <c r="G1073" t="s">
        <v>29</v>
      </c>
      <c r="H1073" t="s">
        <v>20</v>
      </c>
      <c r="I1073" s="3">
        <v>726</v>
      </c>
      <c r="J1073" s="4">
        <v>7</v>
      </c>
      <c r="K1073" s="3" cm="1">
        <f t="array" ref="K1073">SUM(TB_INGRESOSYEGRESOS[[#This Row],[Costo]:[Unidades]]*$K$12)</f>
        <v>153.93</v>
      </c>
      <c r="L1073" s="3">
        <f t="shared" si="16"/>
        <v>886.93000000000006</v>
      </c>
      <c r="M1073" s="21">
        <f>TB_INGRESOSYEGRESOS[[#This Row],[Total]]*$M$12</f>
        <v>266.07900000000001</v>
      </c>
    </row>
    <row r="1074" spans="3:13" x14ac:dyDescent="0.25">
      <c r="C1074" t="str">
        <f>IF(COUNTA($E$14:E1074)=COUNTA($E$14:E1073),"","COD - "&amp;COUNTA($E$14:E1074))</f>
        <v>COD - 1061</v>
      </c>
      <c r="E1074" s="1">
        <v>45089</v>
      </c>
      <c r="F1074" t="s">
        <v>13</v>
      </c>
      <c r="G1074" t="s">
        <v>29</v>
      </c>
      <c r="H1074" t="s">
        <v>20</v>
      </c>
      <c r="I1074" s="3">
        <v>3995</v>
      </c>
      <c r="J1074" s="4">
        <v>7</v>
      </c>
      <c r="K1074" s="3" cm="1">
        <f t="array" ref="K1074">SUM(TB_INGRESOSYEGRESOS[[#This Row],[Costo]:[Unidades]]*$K$12)</f>
        <v>840.42</v>
      </c>
      <c r="L1074" s="3">
        <f t="shared" si="16"/>
        <v>4842.42</v>
      </c>
      <c r="M1074" s="21">
        <f>TB_INGRESOSYEGRESOS[[#This Row],[Total]]*$M$12</f>
        <v>1452.7259999999999</v>
      </c>
    </row>
    <row r="1075" spans="3:13" x14ac:dyDescent="0.25">
      <c r="C1075" t="str">
        <f>IF(COUNTA($E$14:E1075)=COUNTA($E$14:E1074),"","COD - "&amp;COUNTA($E$14:E1075))</f>
        <v>COD - 1062</v>
      </c>
      <c r="E1075" s="1">
        <v>45089</v>
      </c>
      <c r="F1075" t="s">
        <v>32</v>
      </c>
      <c r="G1075" t="s">
        <v>28</v>
      </c>
      <c r="H1075" t="s">
        <v>19</v>
      </c>
      <c r="I1075" s="3">
        <v>7803</v>
      </c>
      <c r="J1075" s="4">
        <v>50</v>
      </c>
      <c r="K1075" s="3" cm="1">
        <f t="array" ref="K1075">SUM(TB_INGRESOSYEGRESOS[[#This Row],[Costo]:[Unidades]]*$K$12)</f>
        <v>1649.1299999999999</v>
      </c>
      <c r="L1075" s="3">
        <f t="shared" si="16"/>
        <v>9502.1299999999992</v>
      </c>
      <c r="M1075" s="21">
        <f>TB_INGRESOSYEGRESOS[[#This Row],[Total]]*$M$12</f>
        <v>2850.6389999999997</v>
      </c>
    </row>
    <row r="1076" spans="3:13" x14ac:dyDescent="0.25">
      <c r="C1076" t="str">
        <f>IF(COUNTA($E$14:E1076)=COUNTA($E$14:E1075),"","COD - "&amp;COUNTA($E$14:E1076))</f>
        <v>COD - 1063</v>
      </c>
      <c r="E1076" s="1">
        <v>45089</v>
      </c>
      <c r="F1076" t="s">
        <v>33</v>
      </c>
      <c r="G1076" t="s">
        <v>28</v>
      </c>
      <c r="H1076" t="s">
        <v>21</v>
      </c>
      <c r="I1076" s="3">
        <v>904</v>
      </c>
      <c r="J1076" s="4">
        <v>47</v>
      </c>
      <c r="K1076" s="3" cm="1">
        <f t="array" ref="K1076">SUM(TB_INGRESOSYEGRESOS[[#This Row],[Costo]:[Unidades]]*$K$12)</f>
        <v>199.71</v>
      </c>
      <c r="L1076" s="3">
        <f t="shared" si="16"/>
        <v>1150.71</v>
      </c>
      <c r="M1076" s="21">
        <f>TB_INGRESOSYEGRESOS[[#This Row],[Total]]*$M$12</f>
        <v>345.21300000000002</v>
      </c>
    </row>
    <row r="1077" spans="3:13" x14ac:dyDescent="0.25">
      <c r="C1077" t="str">
        <f>IF(COUNTA($E$14:E1077)=COUNTA($E$14:E1076),"","COD - "&amp;COUNTA($E$14:E1077))</f>
        <v>COD - 1064</v>
      </c>
      <c r="E1077" s="1">
        <v>45088</v>
      </c>
      <c r="F1077" t="s">
        <v>32</v>
      </c>
      <c r="G1077" t="s">
        <v>28</v>
      </c>
      <c r="H1077" t="s">
        <v>20</v>
      </c>
      <c r="I1077" s="3">
        <v>2406</v>
      </c>
      <c r="J1077" s="4">
        <v>35</v>
      </c>
      <c r="K1077" s="3" cm="1">
        <f t="array" ref="K1077">SUM(TB_INGRESOSYEGRESOS[[#This Row],[Costo]:[Unidades]]*$K$12)</f>
        <v>512.61</v>
      </c>
      <c r="L1077" s="3">
        <f t="shared" si="16"/>
        <v>2953.61</v>
      </c>
      <c r="M1077" s="21">
        <f>TB_INGRESOSYEGRESOS[[#This Row],[Total]]*$M$12</f>
        <v>886.08299999999997</v>
      </c>
    </row>
    <row r="1078" spans="3:13" x14ac:dyDescent="0.25">
      <c r="C1078" t="str">
        <f>IF(COUNTA($E$14:E1078)=COUNTA($E$14:E1077),"","COD - "&amp;COUNTA($E$14:E1078))</f>
        <v>COD - 1065</v>
      </c>
      <c r="E1078" s="1">
        <v>45088</v>
      </c>
      <c r="F1078" t="s">
        <v>15</v>
      </c>
      <c r="G1078" t="s">
        <v>29</v>
      </c>
      <c r="H1078" t="s">
        <v>20</v>
      </c>
      <c r="I1078" s="3">
        <v>3043</v>
      </c>
      <c r="J1078" s="4">
        <v>49</v>
      </c>
      <c r="K1078" s="3" cm="1">
        <f t="array" ref="K1078">SUM(TB_INGRESOSYEGRESOS[[#This Row],[Costo]:[Unidades]]*$K$12)</f>
        <v>649.31999999999994</v>
      </c>
      <c r="L1078" s="3">
        <f t="shared" si="16"/>
        <v>3741.3199999999997</v>
      </c>
      <c r="M1078" s="21">
        <f>TB_INGRESOSYEGRESOS[[#This Row],[Total]]*$M$12</f>
        <v>1122.396</v>
      </c>
    </row>
    <row r="1079" spans="3:13" x14ac:dyDescent="0.25">
      <c r="C1079" t="str">
        <f>IF(COUNTA($E$14:E1079)=COUNTA($E$14:E1078),"","COD - "&amp;COUNTA($E$14:E1079))</f>
        <v>COD - 1066</v>
      </c>
      <c r="E1079" s="1">
        <v>45087</v>
      </c>
      <c r="F1079" t="s">
        <v>13</v>
      </c>
      <c r="G1079" t="s">
        <v>29</v>
      </c>
      <c r="H1079" t="s">
        <v>19</v>
      </c>
      <c r="I1079" s="3">
        <v>8861</v>
      </c>
      <c r="J1079" s="4">
        <v>22</v>
      </c>
      <c r="K1079" s="3" cm="1">
        <f t="array" ref="K1079">SUM(TB_INGRESOSYEGRESOS[[#This Row],[Costo]:[Unidades]]*$K$12)</f>
        <v>1865.4299999999998</v>
      </c>
      <c r="L1079" s="3">
        <f t="shared" si="16"/>
        <v>10748.43</v>
      </c>
      <c r="M1079" s="21">
        <f>TB_INGRESOSYEGRESOS[[#This Row],[Total]]*$M$12</f>
        <v>3224.529</v>
      </c>
    </row>
    <row r="1080" spans="3:13" x14ac:dyDescent="0.25">
      <c r="C1080" t="str">
        <f>IF(COUNTA($E$14:E1080)=COUNTA($E$14:E1079),"","COD - "&amp;COUNTA($E$14:E1080))</f>
        <v>COD - 1067</v>
      </c>
      <c r="E1080" s="1">
        <v>45087</v>
      </c>
      <c r="F1080" t="s">
        <v>15</v>
      </c>
      <c r="G1080" t="s">
        <v>29</v>
      </c>
      <c r="H1080" t="s">
        <v>20</v>
      </c>
      <c r="I1080" s="3">
        <v>1984</v>
      </c>
      <c r="J1080" s="4">
        <v>43</v>
      </c>
      <c r="K1080" s="3" cm="1">
        <f t="array" ref="K1080">SUM(TB_INGRESOSYEGRESOS[[#This Row],[Costo]:[Unidades]]*$K$12)</f>
        <v>425.66999999999996</v>
      </c>
      <c r="L1080" s="3">
        <f t="shared" si="16"/>
        <v>2452.67</v>
      </c>
      <c r="M1080" s="21">
        <f>TB_INGRESOSYEGRESOS[[#This Row],[Total]]*$M$12</f>
        <v>735.80100000000004</v>
      </c>
    </row>
    <row r="1081" spans="3:13" x14ac:dyDescent="0.25">
      <c r="C1081" t="str">
        <f>IF(COUNTA($E$14:E1081)=COUNTA($E$14:E1080),"","COD - "&amp;COUNTA($E$14:E1081))</f>
        <v>COD - 1068</v>
      </c>
      <c r="E1081" s="1">
        <v>45087</v>
      </c>
      <c r="F1081" t="s">
        <v>15</v>
      </c>
      <c r="G1081" t="s">
        <v>29</v>
      </c>
      <c r="H1081" t="s">
        <v>20</v>
      </c>
      <c r="I1081" s="3">
        <v>2026</v>
      </c>
      <c r="J1081" s="4">
        <v>36</v>
      </c>
      <c r="K1081" s="3" cm="1">
        <f t="array" ref="K1081">SUM(TB_INGRESOSYEGRESOS[[#This Row],[Costo]:[Unidades]]*$K$12)</f>
        <v>433.02</v>
      </c>
      <c r="L1081" s="3">
        <f t="shared" si="16"/>
        <v>2495.02</v>
      </c>
      <c r="M1081" s="21">
        <f>TB_INGRESOSYEGRESOS[[#This Row],[Total]]*$M$12</f>
        <v>748.50599999999997</v>
      </c>
    </row>
    <row r="1082" spans="3:13" x14ac:dyDescent="0.25">
      <c r="C1082" t="str">
        <f>IF(COUNTA($E$14:E1082)=COUNTA($E$14:E1081),"","COD - "&amp;COUNTA($E$14:E1082))</f>
        <v>COD - 1069</v>
      </c>
      <c r="E1082" s="1">
        <v>45087</v>
      </c>
      <c r="F1082" t="s">
        <v>33</v>
      </c>
      <c r="G1082" t="s">
        <v>28</v>
      </c>
      <c r="H1082" t="s">
        <v>21</v>
      </c>
      <c r="I1082" s="3">
        <v>6339</v>
      </c>
      <c r="J1082" s="4">
        <v>33</v>
      </c>
      <c r="K1082" s="3" cm="1">
        <f t="array" ref="K1082">SUM(TB_INGRESOSYEGRESOS[[#This Row],[Costo]:[Unidades]]*$K$12)</f>
        <v>1338.1200000000001</v>
      </c>
      <c r="L1082" s="3">
        <f t="shared" si="16"/>
        <v>7710.12</v>
      </c>
      <c r="M1082" s="21">
        <f>TB_INGRESOSYEGRESOS[[#This Row],[Total]]*$M$12</f>
        <v>2313.0360000000001</v>
      </c>
    </row>
    <row r="1083" spans="3:13" x14ac:dyDescent="0.25">
      <c r="C1083" t="str">
        <f>IF(COUNTA($E$14:E1083)=COUNTA($E$14:E1082),"","COD - "&amp;COUNTA($E$14:E1083))</f>
        <v>COD - 1070</v>
      </c>
      <c r="E1083" s="1">
        <v>45086</v>
      </c>
      <c r="F1083" t="s">
        <v>31</v>
      </c>
      <c r="G1083" t="s">
        <v>28</v>
      </c>
      <c r="H1083" t="s">
        <v>21</v>
      </c>
      <c r="I1083" s="3">
        <v>2623</v>
      </c>
      <c r="J1083" s="4">
        <v>29</v>
      </c>
      <c r="K1083" s="3" cm="1">
        <f t="array" ref="K1083">SUM(TB_INGRESOSYEGRESOS[[#This Row],[Costo]:[Unidades]]*$K$12)</f>
        <v>556.91999999999996</v>
      </c>
      <c r="L1083" s="3">
        <f t="shared" si="16"/>
        <v>3208.92</v>
      </c>
      <c r="M1083" s="21">
        <f>TB_INGRESOSYEGRESOS[[#This Row],[Total]]*$M$12</f>
        <v>962.67599999999993</v>
      </c>
    </row>
    <row r="1084" spans="3:13" x14ac:dyDescent="0.25">
      <c r="C1084" t="str">
        <f>IF(COUNTA($E$14:E1084)=COUNTA($E$14:E1083),"","COD - "&amp;COUNTA($E$14:E1084))</f>
        <v>COD - 1071</v>
      </c>
      <c r="E1084" s="1">
        <v>45086</v>
      </c>
      <c r="F1084" t="s">
        <v>31</v>
      </c>
      <c r="G1084" t="s">
        <v>28</v>
      </c>
      <c r="H1084" t="s">
        <v>19</v>
      </c>
      <c r="I1084" s="3">
        <v>8604</v>
      </c>
      <c r="J1084" s="4">
        <v>17</v>
      </c>
      <c r="K1084" s="3" cm="1">
        <f t="array" ref="K1084">SUM(TB_INGRESOSYEGRESOS[[#This Row],[Costo]:[Unidades]]*$K$12)</f>
        <v>1810.4099999999999</v>
      </c>
      <c r="L1084" s="3">
        <f t="shared" si="16"/>
        <v>10431.41</v>
      </c>
      <c r="M1084" s="21">
        <f>TB_INGRESOSYEGRESOS[[#This Row],[Total]]*$M$12</f>
        <v>3129.4229999999998</v>
      </c>
    </row>
    <row r="1085" spans="3:13" x14ac:dyDescent="0.25">
      <c r="C1085" t="str">
        <f>IF(COUNTA($E$14:E1085)=COUNTA($E$14:E1084),"","COD - "&amp;COUNTA($E$14:E1085))</f>
        <v>COD - 1072</v>
      </c>
      <c r="E1085" s="1">
        <v>45085</v>
      </c>
      <c r="F1085" t="s">
        <v>34</v>
      </c>
      <c r="G1085" t="s">
        <v>28</v>
      </c>
      <c r="H1085" t="s">
        <v>21</v>
      </c>
      <c r="I1085" s="3">
        <v>9533</v>
      </c>
      <c r="J1085" s="4">
        <v>9</v>
      </c>
      <c r="K1085" s="3" cm="1">
        <f t="array" ref="K1085">SUM(TB_INGRESOSYEGRESOS[[#This Row],[Costo]:[Unidades]]*$K$12)</f>
        <v>2003.82</v>
      </c>
      <c r="L1085" s="3">
        <f t="shared" si="16"/>
        <v>11545.82</v>
      </c>
      <c r="M1085" s="21">
        <f>TB_INGRESOSYEGRESOS[[#This Row],[Total]]*$M$12</f>
        <v>3463.7459999999996</v>
      </c>
    </row>
    <row r="1086" spans="3:13" x14ac:dyDescent="0.25">
      <c r="C1086" t="str">
        <f>IF(COUNTA($E$14:E1086)=COUNTA($E$14:E1085),"","COD - "&amp;COUNTA($E$14:E1086))</f>
        <v>COD - 1073</v>
      </c>
      <c r="E1086" s="1">
        <v>45085</v>
      </c>
      <c r="F1086" t="s">
        <v>16</v>
      </c>
      <c r="G1086" t="s">
        <v>29</v>
      </c>
      <c r="H1086" t="s">
        <v>20</v>
      </c>
      <c r="I1086" s="3">
        <v>8633</v>
      </c>
      <c r="J1086" s="4">
        <v>25</v>
      </c>
      <c r="K1086" s="3" cm="1">
        <f t="array" ref="K1086">SUM(TB_INGRESOSYEGRESOS[[#This Row],[Costo]:[Unidades]]*$K$12)</f>
        <v>1818.1799999999998</v>
      </c>
      <c r="L1086" s="3">
        <f t="shared" si="16"/>
        <v>10476.18</v>
      </c>
      <c r="M1086" s="21">
        <f>TB_INGRESOSYEGRESOS[[#This Row],[Total]]*$M$12</f>
        <v>3142.8539999999998</v>
      </c>
    </row>
    <row r="1087" spans="3:13" x14ac:dyDescent="0.25">
      <c r="C1087" t="str">
        <f>IF(COUNTA($E$14:E1087)=COUNTA($E$14:E1086),"","COD - "&amp;COUNTA($E$14:E1087))</f>
        <v>COD - 1074</v>
      </c>
      <c r="E1087" s="1">
        <v>45085</v>
      </c>
      <c r="F1087" t="s">
        <v>13</v>
      </c>
      <c r="G1087" t="s">
        <v>29</v>
      </c>
      <c r="H1087" t="s">
        <v>20</v>
      </c>
      <c r="I1087" s="3">
        <v>8585</v>
      </c>
      <c r="J1087" s="4">
        <v>48</v>
      </c>
      <c r="K1087" s="3" cm="1">
        <f t="array" ref="K1087">SUM(TB_INGRESOSYEGRESOS[[#This Row],[Costo]:[Unidades]]*$K$12)</f>
        <v>1812.9299999999998</v>
      </c>
      <c r="L1087" s="3">
        <f t="shared" si="16"/>
        <v>10445.93</v>
      </c>
      <c r="M1087" s="21">
        <f>TB_INGRESOSYEGRESOS[[#This Row],[Total]]*$M$12</f>
        <v>3133.779</v>
      </c>
    </row>
    <row r="1088" spans="3:13" x14ac:dyDescent="0.25">
      <c r="C1088" t="str">
        <f>IF(COUNTA($E$14:E1088)=COUNTA($E$14:E1087),"","COD - "&amp;COUNTA($E$14:E1088))</f>
        <v>COD - 1075</v>
      </c>
      <c r="E1088" s="1">
        <v>45084</v>
      </c>
      <c r="F1088" t="s">
        <v>13</v>
      </c>
      <c r="G1088" t="s">
        <v>29</v>
      </c>
      <c r="H1088" t="s">
        <v>21</v>
      </c>
      <c r="I1088" s="3">
        <v>7291</v>
      </c>
      <c r="J1088" s="4">
        <v>30</v>
      </c>
      <c r="K1088" s="3" cm="1">
        <f t="array" ref="K1088">SUM(TB_INGRESOSYEGRESOS[[#This Row],[Costo]:[Unidades]]*$K$12)</f>
        <v>1537.4099999999999</v>
      </c>
      <c r="L1088" s="3">
        <f t="shared" si="16"/>
        <v>8858.41</v>
      </c>
      <c r="M1088" s="21">
        <f>TB_INGRESOSYEGRESOS[[#This Row],[Total]]*$M$12</f>
        <v>2657.5229999999997</v>
      </c>
    </row>
    <row r="1089" spans="3:13" x14ac:dyDescent="0.25">
      <c r="C1089" t="str">
        <f>IF(COUNTA($E$14:E1089)=COUNTA($E$14:E1088),"","COD - "&amp;COUNTA($E$14:E1089))</f>
        <v>COD - 1076</v>
      </c>
      <c r="E1089" s="1">
        <v>45084</v>
      </c>
      <c r="F1089" t="s">
        <v>31</v>
      </c>
      <c r="G1089" t="s">
        <v>28</v>
      </c>
      <c r="H1089" t="s">
        <v>20</v>
      </c>
      <c r="I1089" s="3">
        <v>2231</v>
      </c>
      <c r="J1089" s="4">
        <v>37</v>
      </c>
      <c r="K1089" s="3" cm="1">
        <f t="array" ref="K1089">SUM(TB_INGRESOSYEGRESOS[[#This Row],[Costo]:[Unidades]]*$K$12)</f>
        <v>476.28</v>
      </c>
      <c r="L1089" s="3">
        <f t="shared" si="16"/>
        <v>2744.2799999999997</v>
      </c>
      <c r="M1089" s="21">
        <f>TB_INGRESOSYEGRESOS[[#This Row],[Total]]*$M$12</f>
        <v>823.28399999999988</v>
      </c>
    </row>
    <row r="1090" spans="3:13" x14ac:dyDescent="0.25">
      <c r="C1090" t="str">
        <f>IF(COUNTA($E$14:E1090)=COUNTA($E$14:E1089),"","COD - "&amp;COUNTA($E$14:E1090))</f>
        <v>COD - 1077</v>
      </c>
      <c r="E1090" s="1">
        <v>45084</v>
      </c>
      <c r="F1090" t="s">
        <v>33</v>
      </c>
      <c r="G1090" t="s">
        <v>28</v>
      </c>
      <c r="H1090" t="s">
        <v>20</v>
      </c>
      <c r="I1090" s="3">
        <v>6789</v>
      </c>
      <c r="J1090" s="4">
        <v>17</v>
      </c>
      <c r="K1090" s="3" cm="1">
        <f t="array" ref="K1090">SUM(TB_INGRESOSYEGRESOS[[#This Row],[Costo]:[Unidades]]*$K$12)</f>
        <v>1429.26</v>
      </c>
      <c r="L1090" s="3">
        <f t="shared" si="16"/>
        <v>8235.26</v>
      </c>
      <c r="M1090" s="21">
        <f>TB_INGRESOSYEGRESOS[[#This Row],[Total]]*$M$12</f>
        <v>2470.578</v>
      </c>
    </row>
    <row r="1091" spans="3:13" x14ac:dyDescent="0.25">
      <c r="C1091" t="str">
        <f>IF(COUNTA($E$14:E1091)=COUNTA($E$14:E1090),"","COD - "&amp;COUNTA($E$14:E1091))</f>
        <v>COD - 1078</v>
      </c>
      <c r="E1091" s="1">
        <v>45083</v>
      </c>
      <c r="F1091" t="s">
        <v>33</v>
      </c>
      <c r="G1091" t="s">
        <v>28</v>
      </c>
      <c r="H1091" t="s">
        <v>20</v>
      </c>
      <c r="I1091" s="3">
        <v>1402</v>
      </c>
      <c r="J1091" s="4">
        <v>35</v>
      </c>
      <c r="K1091" s="3" cm="1">
        <f t="array" ref="K1091">SUM(TB_INGRESOSYEGRESOS[[#This Row],[Costo]:[Unidades]]*$K$12)</f>
        <v>301.77000000000004</v>
      </c>
      <c r="L1091" s="3">
        <f t="shared" si="16"/>
        <v>1738.77</v>
      </c>
      <c r="M1091" s="21">
        <f>TB_INGRESOSYEGRESOS[[#This Row],[Total]]*$M$12</f>
        <v>521.63099999999997</v>
      </c>
    </row>
    <row r="1092" spans="3:13" x14ac:dyDescent="0.25">
      <c r="C1092" t="str">
        <f>IF(COUNTA($E$14:E1092)=COUNTA($E$14:E1091),"","COD - "&amp;COUNTA($E$14:E1092))</f>
        <v>COD - 1079</v>
      </c>
      <c r="E1092" s="1">
        <v>45083</v>
      </c>
      <c r="F1092" t="s">
        <v>31</v>
      </c>
      <c r="G1092" t="s">
        <v>28</v>
      </c>
      <c r="H1092" t="s">
        <v>20</v>
      </c>
      <c r="I1092" s="3">
        <v>9767</v>
      </c>
      <c r="J1092" s="4">
        <v>45</v>
      </c>
      <c r="K1092" s="3" cm="1">
        <f t="array" ref="K1092">SUM(TB_INGRESOSYEGRESOS[[#This Row],[Costo]:[Unidades]]*$K$12)</f>
        <v>2060.5199999999995</v>
      </c>
      <c r="L1092" s="3">
        <f t="shared" si="16"/>
        <v>11872.52</v>
      </c>
      <c r="M1092" s="21">
        <f>TB_INGRESOSYEGRESOS[[#This Row],[Total]]*$M$12</f>
        <v>3561.7559999999999</v>
      </c>
    </row>
    <row r="1093" spans="3:13" x14ac:dyDescent="0.25">
      <c r="C1093" t="str">
        <f>IF(COUNTA($E$14:E1093)=COUNTA($E$14:E1092),"","COD - "&amp;COUNTA($E$14:E1093))</f>
        <v>COD - 1080</v>
      </c>
      <c r="E1093" s="1">
        <v>45082</v>
      </c>
      <c r="F1093" t="s">
        <v>32</v>
      </c>
      <c r="G1093" t="s">
        <v>28</v>
      </c>
      <c r="H1093" t="s">
        <v>20</v>
      </c>
      <c r="I1093" s="3">
        <v>8933</v>
      </c>
      <c r="J1093" s="4">
        <v>35</v>
      </c>
      <c r="K1093" s="3" cm="1">
        <f t="array" ref="K1093">SUM(TB_INGRESOSYEGRESOS[[#This Row],[Costo]:[Unidades]]*$K$12)</f>
        <v>1883.2799999999997</v>
      </c>
      <c r="L1093" s="3">
        <f t="shared" si="16"/>
        <v>10851.279999999999</v>
      </c>
      <c r="M1093" s="21">
        <f>TB_INGRESOSYEGRESOS[[#This Row],[Total]]*$M$12</f>
        <v>3255.3839999999996</v>
      </c>
    </row>
    <row r="1094" spans="3:13" x14ac:dyDescent="0.25">
      <c r="C1094" t="str">
        <f>IF(COUNTA($E$14:E1094)=COUNTA($E$14:E1093),"","COD - "&amp;COUNTA($E$14:E1094))</f>
        <v>COD - 1081</v>
      </c>
      <c r="E1094" s="1">
        <v>45082</v>
      </c>
      <c r="F1094" t="s">
        <v>15</v>
      </c>
      <c r="G1094" t="s">
        <v>29</v>
      </c>
      <c r="H1094" t="s">
        <v>20</v>
      </c>
      <c r="I1094" s="3">
        <v>3005</v>
      </c>
      <c r="J1094" s="4">
        <v>20</v>
      </c>
      <c r="K1094" s="3" cm="1">
        <f t="array" ref="K1094">SUM(TB_INGRESOSYEGRESOS[[#This Row],[Costo]:[Unidades]]*$K$12)</f>
        <v>635.25</v>
      </c>
      <c r="L1094" s="3">
        <f t="shared" si="16"/>
        <v>3660.25</v>
      </c>
      <c r="M1094" s="21">
        <f>TB_INGRESOSYEGRESOS[[#This Row],[Total]]*$M$12</f>
        <v>1098.075</v>
      </c>
    </row>
    <row r="1095" spans="3:13" x14ac:dyDescent="0.25">
      <c r="C1095" t="str">
        <f>IF(COUNTA($E$14:E1095)=COUNTA($E$14:E1094),"","COD - "&amp;COUNTA($E$14:E1095))</f>
        <v>COD - 1082</v>
      </c>
      <c r="E1095" s="1">
        <v>45082</v>
      </c>
      <c r="F1095" t="s">
        <v>13</v>
      </c>
      <c r="G1095" t="s">
        <v>29</v>
      </c>
      <c r="H1095" t="s">
        <v>20</v>
      </c>
      <c r="I1095" s="3">
        <v>909</v>
      </c>
      <c r="J1095" s="4">
        <v>22</v>
      </c>
      <c r="K1095" s="3" cm="1">
        <f t="array" ref="K1095">SUM(TB_INGRESOSYEGRESOS[[#This Row],[Costo]:[Unidades]]*$K$12)</f>
        <v>195.51</v>
      </c>
      <c r="L1095" s="3">
        <f t="shared" si="16"/>
        <v>1126.51</v>
      </c>
      <c r="M1095" s="21">
        <f>TB_INGRESOSYEGRESOS[[#This Row],[Total]]*$M$12</f>
        <v>337.95299999999997</v>
      </c>
    </row>
    <row r="1096" spans="3:13" x14ac:dyDescent="0.25">
      <c r="C1096" t="str">
        <f>IF(COUNTA($E$14:E1096)=COUNTA($E$14:E1095),"","COD - "&amp;COUNTA($E$14:E1096))</f>
        <v>COD - 1083</v>
      </c>
      <c r="E1096" s="1">
        <v>45082</v>
      </c>
      <c r="F1096" t="s">
        <v>14</v>
      </c>
      <c r="G1096" t="s">
        <v>29</v>
      </c>
      <c r="H1096" t="s">
        <v>20</v>
      </c>
      <c r="I1096" s="3">
        <v>6510</v>
      </c>
      <c r="J1096" s="4">
        <v>16</v>
      </c>
      <c r="K1096" s="3" cm="1">
        <f t="array" ref="K1096">SUM(TB_INGRESOSYEGRESOS[[#This Row],[Costo]:[Unidades]]*$K$12)</f>
        <v>1370.4599999999998</v>
      </c>
      <c r="L1096" s="3">
        <f t="shared" si="16"/>
        <v>7896.46</v>
      </c>
      <c r="M1096" s="21">
        <f>TB_INGRESOSYEGRESOS[[#This Row],[Total]]*$M$12</f>
        <v>2368.9380000000001</v>
      </c>
    </row>
    <row r="1097" spans="3:13" x14ac:dyDescent="0.25">
      <c r="C1097" t="str">
        <f>IF(COUNTA($E$14:E1097)=COUNTA($E$14:E1096),"","COD - "&amp;COUNTA($E$14:E1097))</f>
        <v>COD - 1084</v>
      </c>
      <c r="E1097" s="1">
        <v>45082</v>
      </c>
      <c r="F1097" t="s">
        <v>14</v>
      </c>
      <c r="G1097" t="s">
        <v>29</v>
      </c>
      <c r="H1097" t="s">
        <v>21</v>
      </c>
      <c r="I1097" s="3">
        <v>4841</v>
      </c>
      <c r="J1097" s="4">
        <v>17</v>
      </c>
      <c r="K1097" s="3" cm="1">
        <f t="array" ref="K1097">SUM(TB_INGRESOSYEGRESOS[[#This Row],[Costo]:[Unidades]]*$K$12)</f>
        <v>1020.1800000000001</v>
      </c>
      <c r="L1097" s="3">
        <f t="shared" si="16"/>
        <v>5878.18</v>
      </c>
      <c r="M1097" s="21">
        <f>TB_INGRESOSYEGRESOS[[#This Row],[Total]]*$M$12</f>
        <v>1763.454</v>
      </c>
    </row>
    <row r="1098" spans="3:13" x14ac:dyDescent="0.25">
      <c r="C1098" t="str">
        <f>IF(COUNTA($E$14:E1098)=COUNTA($E$14:E1097),"","COD - "&amp;COUNTA($E$14:E1098))</f>
        <v>COD - 1085</v>
      </c>
      <c r="E1098" s="1">
        <v>45082</v>
      </c>
      <c r="F1098" t="s">
        <v>16</v>
      </c>
      <c r="G1098" t="s">
        <v>29</v>
      </c>
      <c r="H1098" t="s">
        <v>20</v>
      </c>
      <c r="I1098" s="3">
        <v>7126</v>
      </c>
      <c r="J1098" s="4">
        <v>39</v>
      </c>
      <c r="K1098" s="3" cm="1">
        <f t="array" ref="K1098">SUM(TB_INGRESOSYEGRESOS[[#This Row],[Costo]:[Unidades]]*$K$12)</f>
        <v>1504.65</v>
      </c>
      <c r="L1098" s="3">
        <f t="shared" si="16"/>
        <v>8669.65</v>
      </c>
      <c r="M1098" s="21">
        <f>TB_INGRESOSYEGRESOS[[#This Row],[Total]]*$M$12</f>
        <v>2600.895</v>
      </c>
    </row>
    <row r="1099" spans="3:13" x14ac:dyDescent="0.25">
      <c r="C1099" t="str">
        <f>IF(COUNTA($E$14:E1099)=COUNTA($E$14:E1098),"","COD - "&amp;COUNTA($E$14:E1099))</f>
        <v>COD - 1086</v>
      </c>
      <c r="E1099" s="1">
        <v>45081</v>
      </c>
      <c r="F1099" t="s">
        <v>32</v>
      </c>
      <c r="G1099" t="s">
        <v>28</v>
      </c>
      <c r="H1099" t="s">
        <v>21</v>
      </c>
      <c r="I1099" s="3">
        <v>7632</v>
      </c>
      <c r="J1099" s="4">
        <v>15</v>
      </c>
      <c r="K1099" s="3" cm="1">
        <f t="array" ref="K1099">SUM(TB_INGRESOSYEGRESOS[[#This Row],[Costo]:[Unidades]]*$K$12)</f>
        <v>1605.8700000000001</v>
      </c>
      <c r="L1099" s="3">
        <f t="shared" si="16"/>
        <v>9252.8700000000008</v>
      </c>
      <c r="M1099" s="21">
        <f>TB_INGRESOSYEGRESOS[[#This Row],[Total]]*$M$12</f>
        <v>2775.8610000000003</v>
      </c>
    </row>
    <row r="1100" spans="3:13" x14ac:dyDescent="0.25">
      <c r="C1100" t="str">
        <f>IF(COUNTA($E$14:E1100)=COUNTA($E$14:E1099),"","COD - "&amp;COUNTA($E$14:E1100))</f>
        <v>COD - 1087</v>
      </c>
      <c r="E1100" s="1">
        <v>45081</v>
      </c>
      <c r="F1100" t="s">
        <v>16</v>
      </c>
      <c r="G1100" t="s">
        <v>29</v>
      </c>
      <c r="H1100" t="s">
        <v>20</v>
      </c>
      <c r="I1100" s="3">
        <v>5366</v>
      </c>
      <c r="J1100" s="4">
        <v>45</v>
      </c>
      <c r="K1100" s="3" cm="1">
        <f t="array" ref="K1100">SUM(TB_INGRESOSYEGRESOS[[#This Row],[Costo]:[Unidades]]*$K$12)</f>
        <v>1136.31</v>
      </c>
      <c r="L1100" s="3">
        <f t="shared" si="16"/>
        <v>6547.3099999999995</v>
      </c>
      <c r="M1100" s="21">
        <f>TB_INGRESOSYEGRESOS[[#This Row],[Total]]*$M$12</f>
        <v>1964.1929999999998</v>
      </c>
    </row>
    <row r="1101" spans="3:13" x14ac:dyDescent="0.25">
      <c r="C1101" t="str">
        <f>IF(COUNTA($E$14:E1101)=COUNTA($E$14:E1100),"","COD - "&amp;COUNTA($E$14:E1101))</f>
        <v>COD - 1088</v>
      </c>
      <c r="E1101" s="1">
        <v>45081</v>
      </c>
      <c r="F1101" t="s">
        <v>32</v>
      </c>
      <c r="G1101" t="s">
        <v>28</v>
      </c>
      <c r="H1101" t="s">
        <v>20</v>
      </c>
      <c r="I1101" s="3">
        <v>3455</v>
      </c>
      <c r="J1101" s="4">
        <v>18</v>
      </c>
      <c r="K1101" s="3" cm="1">
        <f t="array" ref="K1101">SUM(TB_INGRESOSYEGRESOS[[#This Row],[Costo]:[Unidades]]*$K$12)</f>
        <v>729.32999999999993</v>
      </c>
      <c r="L1101" s="3">
        <f t="shared" si="16"/>
        <v>4202.33</v>
      </c>
      <c r="M1101" s="21">
        <f>TB_INGRESOSYEGRESOS[[#This Row],[Total]]*$M$12</f>
        <v>1260.6989999999998</v>
      </c>
    </row>
    <row r="1102" spans="3:13" x14ac:dyDescent="0.25">
      <c r="C1102" t="str">
        <f>IF(COUNTA($E$14:E1102)=COUNTA($E$14:E1101),"","COD - "&amp;COUNTA($E$14:E1102))</f>
        <v>COD - 1089</v>
      </c>
      <c r="E1102" s="1">
        <v>45080</v>
      </c>
      <c r="F1102" t="s">
        <v>32</v>
      </c>
      <c r="G1102" t="s">
        <v>28</v>
      </c>
      <c r="H1102" t="s">
        <v>20</v>
      </c>
      <c r="I1102" s="3">
        <v>8366</v>
      </c>
      <c r="J1102" s="4">
        <v>20</v>
      </c>
      <c r="K1102" s="3" cm="1">
        <f t="array" ref="K1102">SUM(TB_INGRESOSYEGRESOS[[#This Row],[Costo]:[Unidades]]*$K$12)</f>
        <v>1761.06</v>
      </c>
      <c r="L1102" s="3">
        <f t="shared" ref="L1102:L1110" si="17">IF(SUM(I1102:K1102)=0,"",SUM(I1102:K1102))</f>
        <v>10147.06</v>
      </c>
      <c r="M1102" s="21">
        <f>TB_INGRESOSYEGRESOS[[#This Row],[Total]]*$M$12</f>
        <v>3044.1179999999999</v>
      </c>
    </row>
    <row r="1103" spans="3:13" x14ac:dyDescent="0.25">
      <c r="C1103" t="str">
        <f>IF(COUNTA($E$14:E1103)=COUNTA($E$14:E1102),"","COD - "&amp;COUNTA($E$14:E1103))</f>
        <v>COD - 1090</v>
      </c>
      <c r="E1103" s="1">
        <v>45080</v>
      </c>
      <c r="F1103" t="s">
        <v>16</v>
      </c>
      <c r="G1103" t="s">
        <v>29</v>
      </c>
      <c r="H1103" t="s">
        <v>20</v>
      </c>
      <c r="I1103" s="3">
        <v>5987</v>
      </c>
      <c r="J1103" s="4">
        <v>8</v>
      </c>
      <c r="K1103" s="3" cm="1">
        <f t="array" ref="K1103">SUM(TB_INGRESOSYEGRESOS[[#This Row],[Costo]:[Unidades]]*$K$12)</f>
        <v>1258.95</v>
      </c>
      <c r="L1103" s="3">
        <f t="shared" si="17"/>
        <v>7253.95</v>
      </c>
      <c r="M1103" s="21">
        <f>TB_INGRESOSYEGRESOS[[#This Row],[Total]]*$M$12</f>
        <v>2176.1849999999999</v>
      </c>
    </row>
    <row r="1104" spans="3:13" x14ac:dyDescent="0.25">
      <c r="C1104" t="str">
        <f>IF(COUNTA($E$14:E1104)=COUNTA($E$14:E1103),"","COD - "&amp;COUNTA($E$14:E1104))</f>
        <v>COD - 1091</v>
      </c>
      <c r="E1104" s="1">
        <v>45080</v>
      </c>
      <c r="F1104" t="s">
        <v>33</v>
      </c>
      <c r="G1104" t="s">
        <v>28</v>
      </c>
      <c r="H1104" t="s">
        <v>20</v>
      </c>
      <c r="I1104" s="3">
        <v>1910</v>
      </c>
      <c r="J1104" s="4">
        <v>17</v>
      </c>
      <c r="K1104" s="3" cm="1">
        <f t="array" ref="K1104">SUM(TB_INGRESOSYEGRESOS[[#This Row],[Costo]:[Unidades]]*$K$12)</f>
        <v>404.66999999999996</v>
      </c>
      <c r="L1104" s="3">
        <f t="shared" si="17"/>
        <v>2331.67</v>
      </c>
      <c r="M1104" s="21">
        <f>TB_INGRESOSYEGRESOS[[#This Row],[Total]]*$M$12</f>
        <v>699.50099999999998</v>
      </c>
    </row>
    <row r="1105" spans="3:13" x14ac:dyDescent="0.25">
      <c r="C1105" t="str">
        <f>IF(COUNTA($E$14:E1105)=COUNTA($E$14:E1104),"","COD - "&amp;COUNTA($E$14:E1105))</f>
        <v>COD - 1092</v>
      </c>
      <c r="E1105" s="1">
        <v>45080</v>
      </c>
      <c r="F1105" t="s">
        <v>16</v>
      </c>
      <c r="G1105" t="s">
        <v>29</v>
      </c>
      <c r="H1105" t="s">
        <v>20</v>
      </c>
      <c r="I1105" s="3">
        <v>1781</v>
      </c>
      <c r="J1105" s="4">
        <v>38</v>
      </c>
      <c r="K1105" s="3" cm="1">
        <f t="array" ref="K1105">SUM(TB_INGRESOSYEGRESOS[[#This Row],[Costo]:[Unidades]]*$K$12)</f>
        <v>381.99</v>
      </c>
      <c r="L1105" s="3">
        <f t="shared" si="17"/>
        <v>2200.9899999999998</v>
      </c>
      <c r="M1105" s="21">
        <f>TB_INGRESOSYEGRESOS[[#This Row],[Total]]*$M$12</f>
        <v>660.29699999999991</v>
      </c>
    </row>
    <row r="1106" spans="3:13" x14ac:dyDescent="0.25">
      <c r="C1106" t="str">
        <f>IF(COUNTA($E$14:E1106)=COUNTA($E$14:E1105),"","COD - "&amp;COUNTA($E$14:E1106))</f>
        <v>COD - 1093</v>
      </c>
      <c r="E1106" s="1">
        <v>45079</v>
      </c>
      <c r="F1106" t="s">
        <v>31</v>
      </c>
      <c r="G1106" t="s">
        <v>28</v>
      </c>
      <c r="H1106" t="s">
        <v>19</v>
      </c>
      <c r="I1106" s="3">
        <v>7978</v>
      </c>
      <c r="J1106" s="4">
        <v>29</v>
      </c>
      <c r="K1106" s="3" cm="1">
        <f t="array" ref="K1106">SUM(TB_INGRESOSYEGRESOS[[#This Row],[Costo]:[Unidades]]*$K$12)</f>
        <v>1681.4699999999998</v>
      </c>
      <c r="L1106" s="3">
        <f t="shared" si="17"/>
        <v>9688.4699999999993</v>
      </c>
      <c r="M1106" s="21">
        <f>TB_INGRESOSYEGRESOS[[#This Row],[Total]]*$M$12</f>
        <v>2906.5409999999997</v>
      </c>
    </row>
    <row r="1107" spans="3:13" x14ac:dyDescent="0.25">
      <c r="C1107" t="str">
        <f>IF(COUNTA($E$14:E1107)=COUNTA($E$14:E1106),"","COD - "&amp;COUNTA($E$14:E1107))</f>
        <v>COD - 1094</v>
      </c>
      <c r="E1107" s="1">
        <v>45079</v>
      </c>
      <c r="F1107" t="s">
        <v>32</v>
      </c>
      <c r="G1107" t="s">
        <v>28</v>
      </c>
      <c r="H1107" t="s">
        <v>20</v>
      </c>
      <c r="I1107" s="3">
        <v>8374</v>
      </c>
      <c r="J1107" s="4">
        <v>44</v>
      </c>
      <c r="K1107" s="3" cm="1">
        <f t="array" ref="K1107">SUM(TB_INGRESOSYEGRESOS[[#This Row],[Costo]:[Unidades]]*$K$12)</f>
        <v>1767.78</v>
      </c>
      <c r="L1107" s="3">
        <f t="shared" si="17"/>
        <v>10185.780000000001</v>
      </c>
      <c r="M1107" s="21">
        <f>TB_INGRESOSYEGRESOS[[#This Row],[Total]]*$M$12</f>
        <v>3055.7339999999999</v>
      </c>
    </row>
    <row r="1108" spans="3:13" x14ac:dyDescent="0.25">
      <c r="C1108" t="str">
        <f>IF(COUNTA($E$14:E1108)=COUNTA($E$14:E1107),"","COD - "&amp;COUNTA($E$14:E1108))</f>
        <v>COD - 1095</v>
      </c>
      <c r="E1108" s="1">
        <v>45079</v>
      </c>
      <c r="F1108" t="s">
        <v>32</v>
      </c>
      <c r="G1108" t="s">
        <v>28</v>
      </c>
      <c r="H1108" t="s">
        <v>21</v>
      </c>
      <c r="I1108" s="3">
        <v>7328</v>
      </c>
      <c r="J1108" s="4">
        <v>17</v>
      </c>
      <c r="K1108" s="3" cm="1">
        <f t="array" ref="K1108">SUM(TB_INGRESOSYEGRESOS[[#This Row],[Costo]:[Unidades]]*$K$12)</f>
        <v>1542.4499999999998</v>
      </c>
      <c r="L1108" s="3">
        <f t="shared" si="17"/>
        <v>8887.4500000000007</v>
      </c>
      <c r="M1108" s="21">
        <f>TB_INGRESOSYEGRESOS[[#This Row],[Total]]*$M$12</f>
        <v>2666.2350000000001</v>
      </c>
    </row>
    <row r="1109" spans="3:13" x14ac:dyDescent="0.25">
      <c r="C1109" t="str">
        <f>IF(COUNTA($E$14:E1109)=COUNTA($E$13:E1109),"","COD - "&amp;COUNTA($E$14:E1109))</f>
        <v>COD - 1096</v>
      </c>
      <c r="E1109" s="1">
        <v>45078</v>
      </c>
      <c r="F1109" t="s">
        <v>33</v>
      </c>
      <c r="G1109" t="s">
        <v>28</v>
      </c>
      <c r="H1109" t="s">
        <v>20</v>
      </c>
      <c r="I1109" s="3">
        <v>5738</v>
      </c>
      <c r="J1109" s="4">
        <v>50</v>
      </c>
      <c r="K1109" s="3" cm="1">
        <f t="array" ref="K1109">SUM(TB_INGRESOSYEGRESOS[[#This Row],[Costo]:[Unidades]]*$K$12)</f>
        <v>1215.48</v>
      </c>
      <c r="L1109" s="3">
        <f t="shared" si="17"/>
        <v>7003.48</v>
      </c>
      <c r="M1109" s="21">
        <f>TB_INGRESOSYEGRESOS[[#This Row],[Total]]*$M$12</f>
        <v>2101.0439999999999</v>
      </c>
    </row>
    <row r="1110" spans="3:13" x14ac:dyDescent="0.25">
      <c r="C1110" t="str">
        <f>IF(COUNTA($E$14:E1110)=COUNTA($E$14:E1109),"","COD - "&amp;COUNTA($E$14:E1110))</f>
        <v>COD - 1097</v>
      </c>
      <c r="E1110" s="1">
        <v>45078</v>
      </c>
      <c r="F1110" t="s">
        <v>34</v>
      </c>
      <c r="G1110" t="s">
        <v>28</v>
      </c>
      <c r="H1110" t="s">
        <v>19</v>
      </c>
      <c r="I1110" s="3">
        <v>5953</v>
      </c>
      <c r="J1110" s="4">
        <v>40</v>
      </c>
      <c r="K1110" s="3" cm="1">
        <f t="array" ref="K1110">SUM(TB_INGRESOSYEGRESOS[[#This Row],[Costo]:[Unidades]]*$K$12)</f>
        <v>1258.53</v>
      </c>
      <c r="L1110" s="3">
        <f t="shared" si="17"/>
        <v>7251.53</v>
      </c>
      <c r="M1110" s="21">
        <f>TB_INGRESOSYEGRESOS[[#This Row],[Total]]*$M$12</f>
        <v>2175.4589999999998</v>
      </c>
    </row>
  </sheetData>
  <phoneticPr fontId="4" type="noConversion"/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FB3A3619-FE44-4FD7-A551-3B114F7B5501}">
          <x14:formula1>
            <xm:f>Listas!$G$6:$G$11</xm:f>
          </x14:formula1>
          <xm:sqref>F14:F1110</xm:sqref>
        </x14:dataValidation>
        <x14:dataValidation type="list" allowBlank="1" showInputMessage="1" xr:uid="{0E4F6D75-360C-4475-8E78-1A76141F416C}">
          <x14:formula1>
            <xm:f>Listas!$H$6:$H$8</xm:f>
          </x14:formula1>
          <xm:sqref>G14:G1110</xm:sqref>
        </x14:dataValidation>
        <x14:dataValidation type="list" allowBlank="1" showInputMessage="1" xr:uid="{64C7E37D-6CBF-4511-9007-8BED1246FC59}">
          <x14:formula1>
            <xm:f>Listas!$I$6:$I$8</xm:f>
          </x14:formula1>
          <xm:sqref>H14:H1110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5CCB-998E-416F-86F9-A6A5BBCB2C14}">
  <sheetPr>
    <tabColor theme="2" tint="-0.249977111117893"/>
  </sheetPr>
  <dimension ref="A1:AM16"/>
  <sheetViews>
    <sheetView showGridLines="0" topLeftCell="C1" workbookViewId="0">
      <selection activeCell="G5" sqref="G5:I17"/>
    </sheetView>
  </sheetViews>
  <sheetFormatPr baseColWidth="10" defaultRowHeight="15" x14ac:dyDescent="0.25"/>
  <cols>
    <col min="7" max="7" width="12" customWidth="1"/>
    <col min="9" max="9" width="19.28515625" bestFit="1" customWidth="1"/>
  </cols>
  <sheetData>
    <row r="1" spans="1:39" ht="67.5" customHeight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5" spans="1:39" x14ac:dyDescent="0.25">
      <c r="G5" s="5" t="s">
        <v>1</v>
      </c>
      <c r="H5" s="5" t="s">
        <v>2</v>
      </c>
      <c r="I5" s="5" t="s">
        <v>10</v>
      </c>
    </row>
    <row r="6" spans="1:39" x14ac:dyDescent="0.25">
      <c r="G6" t="s">
        <v>13</v>
      </c>
      <c r="H6" t="s">
        <v>28</v>
      </c>
      <c r="I6" t="s">
        <v>19</v>
      </c>
    </row>
    <row r="7" spans="1:39" x14ac:dyDescent="0.25">
      <c r="G7" t="s">
        <v>14</v>
      </c>
      <c r="H7" t="s">
        <v>29</v>
      </c>
      <c r="I7" t="s">
        <v>20</v>
      </c>
    </row>
    <row r="8" spans="1:39" x14ac:dyDescent="0.25">
      <c r="G8" t="s">
        <v>15</v>
      </c>
      <c r="I8" t="s">
        <v>21</v>
      </c>
    </row>
    <row r="9" spans="1:39" x14ac:dyDescent="0.25">
      <c r="G9" t="s">
        <v>16</v>
      </c>
    </row>
    <row r="10" spans="1:39" x14ac:dyDescent="0.25">
      <c r="G10" t="s">
        <v>17</v>
      </c>
    </row>
    <row r="11" spans="1:39" x14ac:dyDescent="0.25">
      <c r="G11" t="s">
        <v>18</v>
      </c>
    </row>
    <row r="12" spans="1:39" x14ac:dyDescent="0.25">
      <c r="G12" t="s">
        <v>31</v>
      </c>
    </row>
    <row r="13" spans="1:39" x14ac:dyDescent="0.25">
      <c r="G13" t="s">
        <v>32</v>
      </c>
    </row>
    <row r="14" spans="1:39" x14ac:dyDescent="0.25">
      <c r="G14" t="s">
        <v>33</v>
      </c>
    </row>
    <row r="15" spans="1:39" x14ac:dyDescent="0.25">
      <c r="G15" t="s">
        <v>34</v>
      </c>
    </row>
    <row r="16" spans="1:39" x14ac:dyDescent="0.25">
      <c r="G16" t="s">
        <v>35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4F5B-4ECB-4138-90C6-0C4A044AA7F3}">
  <sheetPr>
    <tabColor theme="2" tint="-0.249977111117893"/>
  </sheetPr>
  <dimension ref="A2:R27"/>
  <sheetViews>
    <sheetView showGridLines="0" topLeftCell="C1" workbookViewId="0">
      <selection activeCell="N7" sqref="N7"/>
    </sheetView>
  </sheetViews>
  <sheetFormatPr baseColWidth="10" defaultRowHeight="15" x14ac:dyDescent="0.25"/>
  <cols>
    <col min="1" max="1" width="16.42578125" bestFit="1" customWidth="1"/>
    <col min="2" max="2" width="22.85546875" bestFit="1" customWidth="1"/>
    <col min="3" max="3" width="18.5703125" bestFit="1" customWidth="1"/>
    <col min="4" max="4" width="17.28515625" bestFit="1" customWidth="1"/>
    <col min="5" max="5" width="12.5703125" bestFit="1" customWidth="1"/>
    <col min="6" max="10" width="9.42578125" bestFit="1" customWidth="1"/>
    <col min="11" max="11" width="16.42578125" bestFit="1" customWidth="1"/>
    <col min="12" max="12" width="22.85546875" bestFit="1" customWidth="1"/>
    <col min="13" max="13" width="18.5703125" bestFit="1" customWidth="1"/>
    <col min="14" max="14" width="17.28515625" bestFit="1" customWidth="1"/>
    <col min="15" max="15" width="18.85546875" bestFit="1" customWidth="1"/>
    <col min="16" max="16" width="13.5703125" bestFit="1" customWidth="1"/>
    <col min="17" max="88" width="9.42578125" bestFit="1" customWidth="1"/>
    <col min="89" max="817" width="11" bestFit="1" customWidth="1"/>
    <col min="818" max="1041" width="12" bestFit="1" customWidth="1"/>
    <col min="1042" max="1042" width="14" bestFit="1" customWidth="1"/>
  </cols>
  <sheetData>
    <row r="2" spans="1:18" x14ac:dyDescent="0.25">
      <c r="P2" s="3">
        <f>P4-P5</f>
        <v>58388.550000000512</v>
      </c>
      <c r="Q2" t="str">
        <f>IF(P2&gt;=0,"↑","")</f>
        <v>↑</v>
      </c>
      <c r="R2" t="str">
        <f>IF(P2&gt;=0,"","↓")</f>
        <v/>
      </c>
    </row>
    <row r="3" spans="1:18" x14ac:dyDescent="0.25">
      <c r="A3" s="16" t="s">
        <v>42</v>
      </c>
      <c r="B3" t="s">
        <v>44</v>
      </c>
      <c r="C3" t="s">
        <v>41</v>
      </c>
      <c r="M3" s="16" t="s">
        <v>42</v>
      </c>
      <c r="N3" t="s">
        <v>43</v>
      </c>
      <c r="O3" t="s">
        <v>44</v>
      </c>
      <c r="P3" t="s">
        <v>41</v>
      </c>
    </row>
    <row r="4" spans="1:18" x14ac:dyDescent="0.25">
      <c r="A4" s="17" t="s">
        <v>20</v>
      </c>
      <c r="B4" s="24">
        <v>233098.7399999999</v>
      </c>
      <c r="C4" s="24">
        <v>1343092.7400000002</v>
      </c>
      <c r="M4" s="17" t="s">
        <v>28</v>
      </c>
      <c r="N4" s="24">
        <v>4515</v>
      </c>
      <c r="O4" s="24">
        <v>206152.7999999999</v>
      </c>
      <c r="P4" s="24">
        <v>1187832.8000000005</v>
      </c>
    </row>
    <row r="5" spans="1:18" x14ac:dyDescent="0.25">
      <c r="A5" s="17" t="s">
        <v>21</v>
      </c>
      <c r="B5" s="24">
        <v>78631.770000000033</v>
      </c>
      <c r="C5" s="24">
        <v>453068.76999999996</v>
      </c>
      <c r="M5" s="17" t="s">
        <v>29</v>
      </c>
      <c r="N5" s="24">
        <v>4623</v>
      </c>
      <c r="O5" s="24">
        <v>196019.25000000009</v>
      </c>
      <c r="P5" s="24">
        <v>1129444.25</v>
      </c>
    </row>
    <row r="6" spans="1:18" x14ac:dyDescent="0.25">
      <c r="A6" s="17" t="s">
        <v>19</v>
      </c>
      <c r="B6" s="24">
        <v>90441.540000000008</v>
      </c>
      <c r="C6" s="24">
        <v>521115.5400000001</v>
      </c>
    </row>
    <row r="7" spans="1:18" x14ac:dyDescent="0.25">
      <c r="A7" s="17" t="s">
        <v>39</v>
      </c>
      <c r="B7" s="24">
        <v>402172.04999999993</v>
      </c>
      <c r="C7" s="24">
        <v>2317277.0500000003</v>
      </c>
    </row>
    <row r="15" spans="1:18" x14ac:dyDescent="0.25">
      <c r="A15" s="16" t="s">
        <v>41</v>
      </c>
      <c r="B15" s="16" t="s">
        <v>40</v>
      </c>
      <c r="K15" s="16" t="s">
        <v>41</v>
      </c>
      <c r="L15" s="16" t="s">
        <v>40</v>
      </c>
    </row>
    <row r="16" spans="1:18" x14ac:dyDescent="0.25">
      <c r="A16" s="16" t="s">
        <v>42</v>
      </c>
      <c r="B16" t="s">
        <v>20</v>
      </c>
      <c r="C16" t="s">
        <v>21</v>
      </c>
      <c r="D16" t="s">
        <v>19</v>
      </c>
      <c r="K16" s="16" t="s">
        <v>42</v>
      </c>
      <c r="L16" t="s">
        <v>20</v>
      </c>
      <c r="M16" t="s">
        <v>21</v>
      </c>
      <c r="N16" t="s">
        <v>19</v>
      </c>
    </row>
    <row r="17" spans="1:14" x14ac:dyDescent="0.25">
      <c r="A17" s="17" t="s">
        <v>16</v>
      </c>
      <c r="B17" s="24">
        <v>143769.78</v>
      </c>
      <c r="C17" s="24">
        <v>9600.14</v>
      </c>
      <c r="D17" s="24">
        <v>47673.999999999993</v>
      </c>
      <c r="K17" s="17" t="s">
        <v>29</v>
      </c>
      <c r="L17" s="24">
        <v>687258.22</v>
      </c>
      <c r="M17" s="24">
        <v>196003.06</v>
      </c>
      <c r="N17" s="24">
        <v>246182.96999999997</v>
      </c>
    </row>
    <row r="18" spans="1:14" x14ac:dyDescent="0.25">
      <c r="A18" s="17" t="s">
        <v>32</v>
      </c>
      <c r="B18" s="24">
        <v>86038.26</v>
      </c>
      <c r="C18" s="24">
        <v>26161.41</v>
      </c>
      <c r="D18" s="24">
        <v>62432.369999999995</v>
      </c>
      <c r="K18" s="18" t="s">
        <v>16</v>
      </c>
      <c r="L18" s="24">
        <v>143769.78</v>
      </c>
      <c r="M18" s="24">
        <v>9600.14</v>
      </c>
      <c r="N18" s="24">
        <v>47673.999999999993</v>
      </c>
    </row>
    <row r="19" spans="1:14" x14ac:dyDescent="0.25">
      <c r="A19" s="17" t="s">
        <v>15</v>
      </c>
      <c r="B19" s="24">
        <v>98837.64</v>
      </c>
      <c r="C19" s="24">
        <v>45486.32</v>
      </c>
      <c r="D19" s="24">
        <v>53262.99</v>
      </c>
      <c r="K19" s="18" t="s">
        <v>15</v>
      </c>
      <c r="L19" s="24">
        <v>98837.64</v>
      </c>
      <c r="M19" s="24">
        <v>45486.32</v>
      </c>
      <c r="N19" s="24">
        <v>53262.99</v>
      </c>
    </row>
    <row r="20" spans="1:14" x14ac:dyDescent="0.25">
      <c r="A20" s="17" t="s">
        <v>33</v>
      </c>
      <c r="B20" s="24">
        <v>116409.25999999998</v>
      </c>
      <c r="C20" s="24">
        <v>49619.679999999993</v>
      </c>
      <c r="D20" s="24">
        <v>48398.79</v>
      </c>
      <c r="K20" s="18" t="s">
        <v>14</v>
      </c>
      <c r="L20" s="24">
        <v>200125.53</v>
      </c>
      <c r="M20" s="24">
        <v>74793.73</v>
      </c>
      <c r="N20" s="24">
        <v>105501.11</v>
      </c>
    </row>
    <row r="21" spans="1:14" x14ac:dyDescent="0.25">
      <c r="A21" s="17" t="s">
        <v>35</v>
      </c>
      <c r="B21" s="24">
        <v>123858.02</v>
      </c>
      <c r="C21" s="24">
        <v>70603.5</v>
      </c>
      <c r="D21" s="24">
        <v>9815.52</v>
      </c>
      <c r="K21" s="18" t="s">
        <v>13</v>
      </c>
      <c r="L21" s="24">
        <v>244525.27</v>
      </c>
      <c r="M21" s="24">
        <v>66122.87000000001</v>
      </c>
      <c r="N21" s="24">
        <v>39744.869999999995</v>
      </c>
    </row>
    <row r="22" spans="1:14" x14ac:dyDescent="0.25">
      <c r="A22" s="17" t="s">
        <v>31</v>
      </c>
      <c r="B22" s="24">
        <v>196298.3</v>
      </c>
      <c r="C22" s="24">
        <v>95588.790000000008</v>
      </c>
      <c r="D22" s="24">
        <v>112325.51000000001</v>
      </c>
      <c r="K22" s="17" t="s">
        <v>28</v>
      </c>
      <c r="L22" s="24">
        <v>655834.52</v>
      </c>
      <c r="M22" s="24">
        <v>257065.71</v>
      </c>
      <c r="N22" s="24">
        <v>274932.57</v>
      </c>
    </row>
    <row r="23" spans="1:14" x14ac:dyDescent="0.25">
      <c r="A23" s="17" t="s">
        <v>34</v>
      </c>
      <c r="B23" s="24">
        <v>133230.68</v>
      </c>
      <c r="C23" s="24">
        <v>15092.33</v>
      </c>
      <c r="D23" s="24">
        <v>41960.38</v>
      </c>
      <c r="K23" s="18" t="s">
        <v>32</v>
      </c>
      <c r="L23" s="24">
        <v>86038.26</v>
      </c>
      <c r="M23" s="24">
        <v>26161.41</v>
      </c>
      <c r="N23" s="24">
        <v>62432.369999999995</v>
      </c>
    </row>
    <row r="24" spans="1:14" x14ac:dyDescent="0.25">
      <c r="A24" s="17" t="s">
        <v>14</v>
      </c>
      <c r="B24" s="24">
        <v>200125.53</v>
      </c>
      <c r="C24" s="24">
        <v>74793.73</v>
      </c>
      <c r="D24" s="24">
        <v>105501.11</v>
      </c>
      <c r="K24" s="18" t="s">
        <v>33</v>
      </c>
      <c r="L24" s="24">
        <v>116409.25999999998</v>
      </c>
      <c r="M24" s="24">
        <v>49619.679999999993</v>
      </c>
      <c r="N24" s="24">
        <v>48398.79</v>
      </c>
    </row>
    <row r="25" spans="1:14" x14ac:dyDescent="0.25">
      <c r="A25" s="17" t="s">
        <v>13</v>
      </c>
      <c r="B25" s="24">
        <v>244525.27</v>
      </c>
      <c r="C25" s="24">
        <v>66122.87000000001</v>
      </c>
      <c r="D25" s="24">
        <v>39744.869999999995</v>
      </c>
      <c r="K25" s="18" t="s">
        <v>35</v>
      </c>
      <c r="L25" s="24">
        <v>123858.02</v>
      </c>
      <c r="M25" s="24">
        <v>70603.5</v>
      </c>
      <c r="N25" s="24">
        <v>9815.52</v>
      </c>
    </row>
    <row r="26" spans="1:14" x14ac:dyDescent="0.25">
      <c r="K26" s="18" t="s">
        <v>31</v>
      </c>
      <c r="L26" s="24">
        <v>196298.3</v>
      </c>
      <c r="M26" s="24">
        <v>95588.790000000008</v>
      </c>
      <c r="N26" s="24">
        <v>112325.51000000001</v>
      </c>
    </row>
    <row r="27" spans="1:14" x14ac:dyDescent="0.25">
      <c r="K27" s="18" t="s">
        <v>34</v>
      </c>
      <c r="L27" s="24">
        <v>133230.68</v>
      </c>
      <c r="M27" s="24">
        <v>15092.33</v>
      </c>
      <c r="N27" s="24">
        <v>41960.38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Registro de Eventos</vt:lpstr>
      <vt:lpstr>Listas</vt:lpstr>
      <vt:lpstr>TABINGRESOSYEGRESOS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R. Colussi</dc:creator>
  <cp:lastModifiedBy>Victor R. Colussi</cp:lastModifiedBy>
  <dcterms:created xsi:type="dcterms:W3CDTF">2024-05-28T00:46:39Z</dcterms:created>
  <dcterms:modified xsi:type="dcterms:W3CDTF">2024-05-29T16:18:50Z</dcterms:modified>
</cp:coreProperties>
</file>